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gianlucalonginotti/Dropbox/Freelance/Upwork - Gianluca/16. SamurAI/05. Excel Templates/02. Reverse DCF Watchlist/"/>
    </mc:Choice>
  </mc:AlternateContent>
  <xr:revisionPtr revIDLastSave="0" documentId="13_ncr:1_{F66485A7-EDC7-794E-83A1-10BE69D5F5B5}" xr6:coauthVersionLast="47" xr6:coauthVersionMax="47" xr10:uidLastSave="{00000000-0000-0000-0000-000000000000}"/>
  <bookViews>
    <workbookView xWindow="2560" yWindow="1940" windowWidth="29000" windowHeight="18120" xr2:uid="{7A772648-9998-4140-9E0E-2850797EBB3E}"/>
  </bookViews>
  <sheets>
    <sheet name="Instructions" sheetId="4" r:id="rId1"/>
    <sheet name="Data" sheetId="1" r:id="rId2"/>
    <sheet name="Compare" sheetId="5" r:id="rId3"/>
    <sheet name="Free Cash Flow Data"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8" i="1" l="1"/>
  <c r="B8" i="5"/>
  <c r="B9" i="5"/>
  <c r="B10" i="5"/>
  <c r="G13" i="1"/>
  <c r="G12" i="1"/>
  <c r="G11" i="1"/>
  <c r="G10" i="1"/>
  <c r="G9" i="1"/>
  <c r="C13" i="5" a="1"/>
  <c r="C13" i="5" s="1"/>
  <c r="L13" i="5" s="1" a="1"/>
  <c r="L13" i="5" s="1"/>
  <c r="C12" i="5" a="1"/>
  <c r="C12" i="5" s="1"/>
  <c r="C11" i="5" a="1"/>
  <c r="C11" i="5" s="1"/>
  <c r="L11" i="5" s="1" a="1"/>
  <c r="L11" i="5" s="1"/>
  <c r="C10" i="5" a="1"/>
  <c r="C10" i="5" s="1"/>
  <c r="L10" i="5" s="1" a="1"/>
  <c r="L10" i="5" s="1"/>
  <c r="C9" i="5" a="1"/>
  <c r="C9" i="5" s="1"/>
  <c r="L9" i="5" s="1" a="1"/>
  <c r="L9" i="5" s="1"/>
  <c r="C8" i="5" a="1"/>
  <c r="C8" i="5" s="1"/>
  <c r="L8" i="5" s="1" a="1"/>
  <c r="L8" i="5" s="1"/>
  <c r="C7" i="5" a="1"/>
  <c r="C7" i="5" s="1"/>
  <c r="L7" i="5" s="1" a="1"/>
  <c r="L7" i="5" s="1"/>
  <c r="C6" i="5" a="1"/>
  <c r="C6" i="5" s="1"/>
  <c r="L6" i="5" s="1" a="1"/>
  <c r="L6" i="5" s="1"/>
  <c r="C5" i="5" a="1"/>
  <c r="C5" i="5" s="1"/>
  <c r="C4" i="5" a="1"/>
  <c r="C4" i="5" s="1"/>
  <c r="L4" i="5" s="1" a="1"/>
  <c r="L4" i="5" s="1"/>
  <c r="L12" i="5" l="1" a="1"/>
  <c r="L12" i="5" s="1"/>
  <c r="L5" i="5" a="1"/>
  <c r="L5" i="5" s="1"/>
  <c r="J13" i="5" l="1" a="1"/>
  <c r="J13" i="5" s="1"/>
  <c r="J12" i="5" a="1"/>
  <c r="J12" i="5" s="1"/>
  <c r="J11" i="5" a="1"/>
  <c r="J11" i="5" s="1"/>
  <c r="J10" i="5" a="1"/>
  <c r="J10" i="5" s="1"/>
  <c r="J9" i="5" a="1"/>
  <c r="J9" i="5" s="1"/>
  <c r="J8" i="5" a="1"/>
  <c r="J8" i="5" s="1"/>
  <c r="J7" i="5" a="1"/>
  <c r="J7" i="5" s="1"/>
  <c r="J6" i="5" a="1"/>
  <c r="J6" i="5" s="1"/>
  <c r="J5" i="5" a="1"/>
  <c r="J5" i="5" s="1"/>
  <c r="J4" i="5" a="1"/>
  <c r="J4" i="5" s="1"/>
  <c r="H13" i="5" a="1"/>
  <c r="H13" i="5" s="1"/>
  <c r="H12" i="5" a="1"/>
  <c r="H12" i="5" s="1"/>
  <c r="H11" i="5" a="1"/>
  <c r="H11" i="5" s="1"/>
  <c r="H10" i="5" a="1"/>
  <c r="H10" i="5" s="1"/>
  <c r="H9" i="5" a="1"/>
  <c r="H9" i="5" s="1"/>
  <c r="H8" i="5" a="1"/>
  <c r="H8" i="5" s="1"/>
  <c r="H7" i="5" a="1"/>
  <c r="H7" i="5" s="1"/>
  <c r="H6" i="5" a="1"/>
  <c r="H6" i="5" s="1"/>
  <c r="H5" i="5" a="1"/>
  <c r="H5" i="5" s="1"/>
  <c r="H4" i="5" a="1"/>
  <c r="H4" i="5" s="1"/>
  <c r="F5" i="5"/>
  <c r="F6" i="5"/>
  <c r="F7" i="5"/>
  <c r="F8" i="5"/>
  <c r="F9" i="5"/>
  <c r="F10" i="5"/>
  <c r="F11" i="5"/>
  <c r="F12" i="5"/>
  <c r="F13" i="5"/>
  <c r="F4" i="5"/>
  <c r="D13" i="5" a="1"/>
  <c r="D13" i="5" s="1"/>
  <c r="D12" i="5" a="1"/>
  <c r="D12" i="5" s="1"/>
  <c r="D11" i="5" a="1"/>
  <c r="D11" i="5" s="1"/>
  <c r="E11" i="5" s="1"/>
  <c r="D10" i="5" a="1"/>
  <c r="D10" i="5" s="1"/>
  <c r="D9" i="5" a="1"/>
  <c r="D9" i="5" s="1"/>
  <c r="D8" i="5" a="1"/>
  <c r="D8" i="5" s="1"/>
  <c r="D7" i="5" a="1"/>
  <c r="D7" i="5" s="1"/>
  <c r="E7" i="5" s="1"/>
  <c r="D6" i="5" a="1"/>
  <c r="D6" i="5" s="1"/>
  <c r="E6" i="5" s="1"/>
  <c r="D5" i="5" a="1"/>
  <c r="D5" i="5" s="1"/>
  <c r="D4" i="5" a="1"/>
  <c r="D4" i="5" s="1"/>
  <c r="E4" i="5" s="1"/>
  <c r="B13" i="5"/>
  <c r="B12" i="5"/>
  <c r="B11" i="5"/>
  <c r="B7" i="5"/>
  <c r="B6" i="5"/>
  <c r="B5" i="5"/>
  <c r="B4" i="5"/>
  <c r="J80" i="3" l="1"/>
  <c r="J78" i="3"/>
  <c r="J77" i="3"/>
  <c r="J81" i="3"/>
  <c r="I77" i="3"/>
  <c r="J79" i="3"/>
  <c r="J68" i="3"/>
  <c r="J69" i="3"/>
  <c r="J67" i="3"/>
  <c r="I65" i="3"/>
  <c r="J66" i="3"/>
  <c r="J65" i="3"/>
  <c r="I89" i="3"/>
  <c r="J93" i="3"/>
  <c r="J91" i="3"/>
  <c r="J90" i="3"/>
  <c r="J92" i="3"/>
  <c r="J89" i="3"/>
  <c r="O91" i="3"/>
  <c r="O93" i="3"/>
  <c r="O90" i="3"/>
  <c r="O89" i="3"/>
  <c r="O92" i="3"/>
  <c r="N89" i="3"/>
  <c r="O57" i="3"/>
  <c r="O53" i="3"/>
  <c r="O54" i="3"/>
  <c r="O56" i="3"/>
  <c r="O55" i="3"/>
  <c r="N53" i="3"/>
  <c r="J104" i="3"/>
  <c r="J103" i="3"/>
  <c r="J102" i="3"/>
  <c r="J101" i="3"/>
  <c r="J105" i="3"/>
  <c r="I101" i="3"/>
  <c r="O101" i="3"/>
  <c r="N101" i="3"/>
  <c r="O105" i="3"/>
  <c r="O104" i="3"/>
  <c r="O103" i="3"/>
  <c r="O102" i="3"/>
  <c r="J56" i="3"/>
  <c r="J55" i="3"/>
  <c r="J53" i="3"/>
  <c r="J54" i="3"/>
  <c r="I53" i="3"/>
  <c r="J57" i="3"/>
  <c r="O67" i="3"/>
  <c r="O66" i="3"/>
  <c r="O65" i="3"/>
  <c r="O69" i="3"/>
  <c r="O68" i="3"/>
  <c r="N65" i="3"/>
  <c r="O80" i="3"/>
  <c r="O81" i="3"/>
  <c r="O77" i="3"/>
  <c r="N77" i="3"/>
  <c r="O79" i="3"/>
  <c r="O78" i="3"/>
  <c r="J113" i="3"/>
  <c r="J116" i="3"/>
  <c r="J114" i="3"/>
  <c r="I113" i="3"/>
  <c r="J117" i="3"/>
  <c r="J115" i="3"/>
  <c r="O115" i="3"/>
  <c r="O114" i="3"/>
  <c r="O117" i="3"/>
  <c r="N113" i="3"/>
  <c r="O113" i="3"/>
  <c r="O116" i="3"/>
  <c r="J45" i="3"/>
  <c r="J44" i="3"/>
  <c r="J43" i="3"/>
  <c r="I41" i="3"/>
  <c r="J42" i="3"/>
  <c r="J41" i="3"/>
  <c r="O44" i="3"/>
  <c r="O43" i="3"/>
  <c r="O45" i="3"/>
  <c r="O42" i="3"/>
  <c r="O41" i="3"/>
  <c r="N41" i="3"/>
  <c r="O30" i="3"/>
  <c r="O29" i="3"/>
  <c r="O33" i="3"/>
  <c r="N29" i="3"/>
  <c r="O32" i="3"/>
  <c r="O31" i="3"/>
  <c r="J31" i="3"/>
  <c r="J32" i="3"/>
  <c r="J29" i="3"/>
  <c r="J33" i="3"/>
  <c r="I29" i="3"/>
  <c r="J30" i="3"/>
  <c r="I17" i="3"/>
  <c r="J19" i="3"/>
  <c r="J21" i="3"/>
  <c r="J20" i="3"/>
  <c r="J18" i="3"/>
  <c r="J17" i="3"/>
  <c r="N17" i="3"/>
  <c r="O17" i="3"/>
  <c r="O21" i="3"/>
  <c r="O20" i="3"/>
  <c r="O19" i="3"/>
  <c r="O18" i="3"/>
  <c r="N5" i="3"/>
  <c r="O5" i="3"/>
  <c r="O9" i="3"/>
  <c r="O8" i="3"/>
  <c r="O7" i="3"/>
  <c r="O6" i="3"/>
  <c r="I5" i="3"/>
  <c r="J8" i="3"/>
  <c r="J5" i="3"/>
  <c r="J9" i="3"/>
  <c r="J7" i="3"/>
  <c r="J6" i="3"/>
  <c r="F95" i="3"/>
  <c r="P95" i="3"/>
  <c r="K95" i="3"/>
  <c r="F47" i="3"/>
  <c r="P47" i="3"/>
  <c r="K47" i="3"/>
  <c r="K35" i="3"/>
  <c r="P35" i="3"/>
  <c r="F35" i="3"/>
  <c r="K11" i="3"/>
  <c r="F11" i="3"/>
  <c r="P11" i="3"/>
  <c r="E8" i="5"/>
  <c r="E9" i="5"/>
  <c r="E10" i="5"/>
  <c r="E12" i="5"/>
  <c r="E13" i="5"/>
  <c r="E5" i="5"/>
  <c r="E13" i="1"/>
  <c r="P119" i="3" l="1"/>
  <c r="K119" i="3"/>
  <c r="F119" i="3"/>
  <c r="P107" i="3"/>
  <c r="K107" i="3"/>
  <c r="F107" i="3"/>
  <c r="F83" i="3"/>
  <c r="P83" i="3"/>
  <c r="K83" i="3"/>
  <c r="F71" i="3"/>
  <c r="K71" i="3"/>
  <c r="P71" i="3"/>
  <c r="P59" i="3"/>
  <c r="K59" i="3"/>
  <c r="F59" i="3"/>
  <c r="K23" i="3"/>
  <c r="P23" i="3"/>
  <c r="F23" i="3"/>
  <c r="D5" i="3"/>
  <c r="D17" i="3"/>
  <c r="F17" i="3" s="1"/>
  <c r="E117" i="3"/>
  <c r="E116" i="3"/>
  <c r="E115" i="3"/>
  <c r="E114" i="3"/>
  <c r="E113" i="3"/>
  <c r="E105" i="3"/>
  <c r="E104" i="3"/>
  <c r="E103" i="3"/>
  <c r="E102" i="3"/>
  <c r="E101" i="3"/>
  <c r="E93" i="3"/>
  <c r="E92" i="3"/>
  <c r="E91" i="3"/>
  <c r="E90" i="3"/>
  <c r="E89" i="3"/>
  <c r="E81" i="3"/>
  <c r="E80" i="3"/>
  <c r="E79" i="3"/>
  <c r="E78" i="3"/>
  <c r="E77" i="3"/>
  <c r="E69" i="3"/>
  <c r="E68" i="3"/>
  <c r="E67" i="3"/>
  <c r="E66" i="3"/>
  <c r="E65" i="3"/>
  <c r="E57" i="3"/>
  <c r="E56" i="3"/>
  <c r="E55" i="3"/>
  <c r="E54" i="3"/>
  <c r="E53" i="3"/>
  <c r="E45" i="3"/>
  <c r="E44" i="3"/>
  <c r="E43" i="3"/>
  <c r="E42" i="3"/>
  <c r="E41" i="3"/>
  <c r="E33" i="3"/>
  <c r="E32" i="3"/>
  <c r="E31" i="3"/>
  <c r="E30" i="3"/>
  <c r="E29" i="3"/>
  <c r="E21" i="3"/>
  <c r="E20" i="3"/>
  <c r="E19" i="3"/>
  <c r="E18" i="3"/>
  <c r="E17" i="3"/>
  <c r="D113" i="3"/>
  <c r="F113" i="3" s="1"/>
  <c r="D101" i="3"/>
  <c r="F101" i="3" s="1"/>
  <c r="D89" i="3"/>
  <c r="F89" i="3" s="1"/>
  <c r="D77" i="3"/>
  <c r="D78" i="3" s="1"/>
  <c r="D65" i="3"/>
  <c r="D53" i="3"/>
  <c r="D41" i="3"/>
  <c r="D29" i="3"/>
  <c r="F29" i="3" s="1"/>
  <c r="B110" i="3"/>
  <c r="B98" i="3"/>
  <c r="B86" i="3"/>
  <c r="B74" i="3"/>
  <c r="B62" i="3"/>
  <c r="B50" i="3"/>
  <c r="B38" i="3"/>
  <c r="B26" i="3"/>
  <c r="B14" i="3"/>
  <c r="B2" i="3"/>
  <c r="E9" i="3"/>
  <c r="E8" i="3"/>
  <c r="E7" i="3"/>
  <c r="E6" i="3"/>
  <c r="E5" i="3"/>
  <c r="E9" i="1"/>
  <c r="E12" i="1"/>
  <c r="E11" i="1"/>
  <c r="E10" i="1"/>
  <c r="E7" i="1"/>
  <c r="E6" i="1"/>
  <c r="E5" i="1"/>
  <c r="E4" i="1"/>
  <c r="D54" i="3" l="1"/>
  <c r="D55" i="3" s="1"/>
  <c r="D66" i="3"/>
  <c r="D67" i="3" s="1"/>
  <c r="D68" i="3" s="1"/>
  <c r="F68" i="3" s="1"/>
  <c r="D42" i="3"/>
  <c r="F42" i="3" s="1"/>
  <c r="D30" i="3"/>
  <c r="D31" i="3" s="1"/>
  <c r="D32" i="3" s="1"/>
  <c r="D33" i="3" s="1"/>
  <c r="D34" i="3" s="1"/>
  <c r="D35" i="3" s="1"/>
  <c r="D90" i="3"/>
  <c r="D91" i="3" s="1"/>
  <c r="F91" i="3" s="1"/>
  <c r="D79" i="3"/>
  <c r="D80" i="3" s="1"/>
  <c r="D81" i="3" s="1"/>
  <c r="D82" i="3" s="1"/>
  <c r="D83" i="3" s="1"/>
  <c r="D6" i="3"/>
  <c r="D114" i="3"/>
  <c r="D115" i="3" s="1"/>
  <c r="D116" i="3" s="1"/>
  <c r="D117" i="3" s="1"/>
  <c r="D102" i="3"/>
  <c r="F77" i="3"/>
  <c r="D18" i="3"/>
  <c r="D19" i="3" s="1"/>
  <c r="D20" i="3" s="1"/>
  <c r="D21" i="3" s="1"/>
  <c r="D22" i="3" s="1"/>
  <c r="D23" i="3" s="1"/>
  <c r="F53" i="3"/>
  <c r="F41" i="3"/>
  <c r="F65" i="3"/>
  <c r="F78" i="3"/>
  <c r="I30" i="3"/>
  <c r="I54" i="3"/>
  <c r="K89" i="3"/>
  <c r="I78" i="3"/>
  <c r="K101" i="3"/>
  <c r="P101" i="3"/>
  <c r="P5" i="3"/>
  <c r="I6" i="3"/>
  <c r="K6" i="3" s="1"/>
  <c r="K77" i="3"/>
  <c r="K5" i="3"/>
  <c r="K29" i="3"/>
  <c r="K53" i="3"/>
  <c r="P65" i="3"/>
  <c r="N66" i="3"/>
  <c r="F5" i="3"/>
  <c r="F67" i="3" l="1"/>
  <c r="F54" i="3"/>
  <c r="D56" i="3"/>
  <c r="F55" i="3"/>
  <c r="D43" i="3"/>
  <c r="F114" i="3"/>
  <c r="F115" i="3"/>
  <c r="F80" i="3"/>
  <c r="F30" i="3"/>
  <c r="F20" i="3"/>
  <c r="F21" i="3"/>
  <c r="F90" i="3"/>
  <c r="D92" i="3"/>
  <c r="F92" i="3" s="1"/>
  <c r="F81" i="3"/>
  <c r="D69" i="3"/>
  <c r="F69" i="3" s="1"/>
  <c r="F66" i="3"/>
  <c r="F18" i="3"/>
  <c r="F19" i="3"/>
  <c r="F31" i="3"/>
  <c r="F33" i="3"/>
  <c r="F32" i="3"/>
  <c r="F79" i="3"/>
  <c r="F116" i="3"/>
  <c r="D118" i="3"/>
  <c r="D119" i="3" s="1"/>
  <c r="F117" i="3"/>
  <c r="D103" i="3"/>
  <c r="F102" i="3"/>
  <c r="I90" i="3"/>
  <c r="I91" i="3" s="1"/>
  <c r="K91" i="3" s="1"/>
  <c r="I79" i="3"/>
  <c r="I80" i="3" s="1"/>
  <c r="I81" i="3" s="1"/>
  <c r="I31" i="3"/>
  <c r="I32" i="3" s="1"/>
  <c r="I33" i="3" s="1"/>
  <c r="I55" i="3"/>
  <c r="K55" i="3" s="1"/>
  <c r="N90" i="3"/>
  <c r="P90" i="3" s="1"/>
  <c r="P89" i="3"/>
  <c r="I102" i="3"/>
  <c r="N102" i="3"/>
  <c r="N103" i="3" s="1"/>
  <c r="N104" i="3" s="1"/>
  <c r="P104" i="3" s="1"/>
  <c r="N6" i="3"/>
  <c r="P6" i="3" s="1"/>
  <c r="N67" i="3"/>
  <c r="P66" i="3"/>
  <c r="P41" i="3"/>
  <c r="N42" i="3"/>
  <c r="N18" i="3"/>
  <c r="P17" i="3"/>
  <c r="I66" i="3"/>
  <c r="K65" i="3"/>
  <c r="P77" i="3"/>
  <c r="N78" i="3"/>
  <c r="K78" i="3"/>
  <c r="I18" i="3"/>
  <c r="K17" i="3"/>
  <c r="K54" i="3"/>
  <c r="I42" i="3"/>
  <c r="K41" i="3"/>
  <c r="P53" i="3"/>
  <c r="N54" i="3"/>
  <c r="I7" i="3"/>
  <c r="K30" i="3"/>
  <c r="N114" i="3"/>
  <c r="P113" i="3"/>
  <c r="P29" i="3"/>
  <c r="N30" i="3"/>
  <c r="K113" i="3"/>
  <c r="I114" i="3"/>
  <c r="F6" i="3"/>
  <c r="D7" i="3"/>
  <c r="F70" i="3" l="1"/>
  <c r="D70" i="3"/>
  <c r="D71" i="3" s="1"/>
  <c r="D72" i="3" s="1"/>
  <c r="F72" i="3" s="1"/>
  <c r="D57" i="3"/>
  <c r="F56" i="3"/>
  <c r="D44" i="3"/>
  <c r="F43" i="3"/>
  <c r="F22" i="3"/>
  <c r="D24" i="3" s="1"/>
  <c r="F24" i="3" s="1"/>
  <c r="G5" i="1" s="1"/>
  <c r="D93" i="3"/>
  <c r="D94" i="3" s="1"/>
  <c r="D95" i="3" s="1"/>
  <c r="F82" i="3"/>
  <c r="D84" i="3" s="1"/>
  <c r="F84" i="3" s="1"/>
  <c r="F118" i="3"/>
  <c r="D120" i="3" s="1"/>
  <c r="F120" i="3" s="1"/>
  <c r="F34" i="3"/>
  <c r="D36" i="3" s="1"/>
  <c r="F36" i="3" s="1"/>
  <c r="G6" i="1" s="1"/>
  <c r="D104" i="3"/>
  <c r="F103" i="3"/>
  <c r="I92" i="3"/>
  <c r="K92" i="3" s="1"/>
  <c r="K90" i="3"/>
  <c r="K79" i="3"/>
  <c r="K80" i="3"/>
  <c r="I56" i="3"/>
  <c r="I57" i="3" s="1"/>
  <c r="K31" i="3"/>
  <c r="K32" i="3"/>
  <c r="N7" i="3"/>
  <c r="P7" i="3" s="1"/>
  <c r="N105" i="3"/>
  <c r="N106" i="3" s="1"/>
  <c r="N107" i="3" s="1"/>
  <c r="P102" i="3"/>
  <c r="P103" i="3"/>
  <c r="N91" i="3"/>
  <c r="I82" i="3"/>
  <c r="I83" i="3" s="1"/>
  <c r="K81" i="3"/>
  <c r="I103" i="3"/>
  <c r="K102" i="3"/>
  <c r="N19" i="3"/>
  <c r="P18" i="3"/>
  <c r="N79" i="3"/>
  <c r="P78" i="3"/>
  <c r="K33" i="3"/>
  <c r="I34" i="3"/>
  <c r="I35" i="3" s="1"/>
  <c r="I115" i="3"/>
  <c r="K114" i="3"/>
  <c r="N68" i="3"/>
  <c r="P67" i="3"/>
  <c r="I43" i="3"/>
  <c r="K42" i="3"/>
  <c r="N31" i="3"/>
  <c r="P30" i="3"/>
  <c r="K7" i="3"/>
  <c r="I8" i="3"/>
  <c r="I19" i="3"/>
  <c r="K18" i="3"/>
  <c r="I67" i="3"/>
  <c r="K66" i="3"/>
  <c r="N43" i="3"/>
  <c r="P42" i="3"/>
  <c r="N115" i="3"/>
  <c r="P114" i="3"/>
  <c r="P54" i="3"/>
  <c r="N55" i="3"/>
  <c r="F7" i="3"/>
  <c r="D8" i="3"/>
  <c r="D9" i="3" s="1"/>
  <c r="D10" i="3" s="1"/>
  <c r="D11" i="3" s="1"/>
  <c r="D58" i="3" l="1"/>
  <c r="D59" i="3" s="1"/>
  <c r="F57" i="3"/>
  <c r="F58" i="3" s="1"/>
  <c r="F93" i="3"/>
  <c r="F94" i="3" s="1"/>
  <c r="D96" i="3" s="1"/>
  <c r="F96" i="3" s="1"/>
  <c r="F44" i="3"/>
  <c r="D45" i="3"/>
  <c r="G13" i="5"/>
  <c r="G5" i="5"/>
  <c r="G10" i="5"/>
  <c r="G9" i="5"/>
  <c r="G6" i="5"/>
  <c r="K56" i="3"/>
  <c r="I93" i="3"/>
  <c r="I94" i="3" s="1"/>
  <c r="I95" i="3" s="1"/>
  <c r="K82" i="3"/>
  <c r="I84" i="3" s="1"/>
  <c r="K84" i="3" s="1"/>
  <c r="I10" i="5" s="1"/>
  <c r="P105" i="3"/>
  <c r="P106" i="3" s="1"/>
  <c r="N108" i="3" s="1"/>
  <c r="P108" i="3" s="1"/>
  <c r="K12" i="5" s="1"/>
  <c r="D105" i="3"/>
  <c r="F104" i="3"/>
  <c r="K34" i="3"/>
  <c r="I36" i="3" s="1"/>
  <c r="K36" i="3" s="1"/>
  <c r="I6" i="5" s="1"/>
  <c r="N8" i="3"/>
  <c r="P8" i="3" s="1"/>
  <c r="N92" i="3"/>
  <c r="P91" i="3"/>
  <c r="I104" i="3"/>
  <c r="K103" i="3"/>
  <c r="N56" i="3"/>
  <c r="P55" i="3"/>
  <c r="N32" i="3"/>
  <c r="P31" i="3"/>
  <c r="K8" i="3"/>
  <c r="I9" i="3"/>
  <c r="N116" i="3"/>
  <c r="P115" i="3"/>
  <c r="N44" i="3"/>
  <c r="P43" i="3"/>
  <c r="I58" i="3"/>
  <c r="I59" i="3" s="1"/>
  <c r="K57" i="3"/>
  <c r="I68" i="3"/>
  <c r="K67" i="3"/>
  <c r="I20" i="3"/>
  <c r="K19" i="3"/>
  <c r="I116" i="3"/>
  <c r="K115" i="3"/>
  <c r="I44" i="3"/>
  <c r="K43" i="3"/>
  <c r="N69" i="3"/>
  <c r="P68" i="3"/>
  <c r="N80" i="3"/>
  <c r="P79" i="3"/>
  <c r="N20" i="3"/>
  <c r="P19" i="3"/>
  <c r="F8" i="3"/>
  <c r="D60" i="3" l="1"/>
  <c r="F60" i="3" s="1"/>
  <c r="K58" i="3"/>
  <c r="I60" i="3" s="1"/>
  <c r="K60" i="3" s="1"/>
  <c r="I8" i="5" s="1"/>
  <c r="D46" i="3"/>
  <c r="D47" i="3" s="1"/>
  <c r="F45" i="3"/>
  <c r="F46" i="3" s="1"/>
  <c r="G11" i="5"/>
  <c r="K93" i="3"/>
  <c r="K94" i="3" s="1"/>
  <c r="I96" i="3" s="1"/>
  <c r="K96" i="3" s="1"/>
  <c r="I11" i="5" s="1"/>
  <c r="N9" i="3"/>
  <c r="P9" i="3" s="1"/>
  <c r="P10" i="3" s="1"/>
  <c r="F105" i="3"/>
  <c r="F106" i="3" s="1"/>
  <c r="D106" i="3"/>
  <c r="D107" i="3" s="1"/>
  <c r="N93" i="3"/>
  <c r="P92" i="3"/>
  <c r="I105" i="3"/>
  <c r="K104" i="3"/>
  <c r="I10" i="3"/>
  <c r="I11" i="3" s="1"/>
  <c r="K9" i="3"/>
  <c r="K10" i="3" s="1"/>
  <c r="I21" i="3"/>
  <c r="K20" i="3"/>
  <c r="N81" i="3"/>
  <c r="P80" i="3"/>
  <c r="I69" i="3"/>
  <c r="K68" i="3"/>
  <c r="P69" i="3"/>
  <c r="P70" i="3" s="1"/>
  <c r="N70" i="3"/>
  <c r="N71" i="3" s="1"/>
  <c r="N33" i="3"/>
  <c r="P32" i="3"/>
  <c r="I45" i="3"/>
  <c r="K44" i="3"/>
  <c r="N45" i="3"/>
  <c r="P44" i="3"/>
  <c r="P56" i="3"/>
  <c r="N57" i="3"/>
  <c r="P20" i="3"/>
  <c r="N21" i="3"/>
  <c r="I117" i="3"/>
  <c r="K116" i="3"/>
  <c r="N117" i="3"/>
  <c r="P116" i="3"/>
  <c r="F9" i="3"/>
  <c r="G8" i="1" l="1"/>
  <c r="G8" i="5"/>
  <c r="D48" i="3"/>
  <c r="F48" i="3" s="1"/>
  <c r="G7" i="1" s="1"/>
  <c r="D108" i="3"/>
  <c r="F108" i="3" s="1"/>
  <c r="N10" i="3"/>
  <c r="N11" i="3" s="1"/>
  <c r="N12" i="3" s="1"/>
  <c r="P12" i="3" s="1"/>
  <c r="K4" i="5" s="1"/>
  <c r="P93" i="3"/>
  <c r="P94" i="3" s="1"/>
  <c r="N94" i="3"/>
  <c r="N95" i="3" s="1"/>
  <c r="N72" i="3"/>
  <c r="P72" i="3" s="1"/>
  <c r="K9" i="5" s="1"/>
  <c r="K105" i="3"/>
  <c r="K106" i="3" s="1"/>
  <c r="I106" i="3"/>
  <c r="I107" i="3" s="1"/>
  <c r="I12" i="3"/>
  <c r="K12" i="3" s="1"/>
  <c r="I4" i="5" s="1"/>
  <c r="P57" i="3"/>
  <c r="P58" i="3" s="1"/>
  <c r="N58" i="3"/>
  <c r="N59" i="3" s="1"/>
  <c r="K69" i="3"/>
  <c r="K70" i="3" s="1"/>
  <c r="I70" i="3"/>
  <c r="I71" i="3" s="1"/>
  <c r="N82" i="3"/>
  <c r="N83" i="3" s="1"/>
  <c r="P81" i="3"/>
  <c r="P82" i="3" s="1"/>
  <c r="I46" i="3"/>
  <c r="I47" i="3" s="1"/>
  <c r="K45" i="3"/>
  <c r="K46" i="3" s="1"/>
  <c r="P45" i="3"/>
  <c r="P46" i="3" s="1"/>
  <c r="N46" i="3"/>
  <c r="N47" i="3" s="1"/>
  <c r="N118" i="3"/>
  <c r="N119" i="3" s="1"/>
  <c r="P117" i="3"/>
  <c r="P118" i="3" s="1"/>
  <c r="I22" i="3"/>
  <c r="I23" i="3" s="1"/>
  <c r="K21" i="3"/>
  <c r="K22" i="3" s="1"/>
  <c r="K117" i="3"/>
  <c r="K118" i="3" s="1"/>
  <c r="I118" i="3"/>
  <c r="I119" i="3" s="1"/>
  <c r="P33" i="3"/>
  <c r="P34" i="3" s="1"/>
  <c r="N34" i="3"/>
  <c r="N35" i="3" s="1"/>
  <c r="P21" i="3"/>
  <c r="P22" i="3" s="1"/>
  <c r="N22" i="3"/>
  <c r="N23" i="3" s="1"/>
  <c r="F10" i="3"/>
  <c r="D12" i="3" s="1"/>
  <c r="F12" i="3" s="1"/>
  <c r="G7" i="5" l="1"/>
  <c r="G4" i="5"/>
  <c r="G4" i="1"/>
  <c r="G12" i="5"/>
  <c r="I72" i="3"/>
  <c r="K72" i="3" s="1"/>
  <c r="I9" i="5" s="1"/>
  <c r="I108" i="3"/>
  <c r="K108" i="3" s="1"/>
  <c r="I12" i="5" s="1"/>
  <c r="N84" i="3"/>
  <c r="P84" i="3" s="1"/>
  <c r="K10" i="5" s="1"/>
  <c r="N96" i="3"/>
  <c r="P96" i="3" s="1"/>
  <c r="K11" i="5" s="1"/>
  <c r="N60" i="3"/>
  <c r="P60" i="3" s="1"/>
  <c r="K8" i="5" s="1"/>
  <c r="N120" i="3"/>
  <c r="P120" i="3" s="1"/>
  <c r="K13" i="5" s="1"/>
  <c r="N48" i="3"/>
  <c r="P48" i="3" s="1"/>
  <c r="K7" i="5" s="1"/>
  <c r="I24" i="3"/>
  <c r="K24" i="3" s="1"/>
  <c r="I5" i="5" s="1"/>
  <c r="N36" i="3"/>
  <c r="P36" i="3" s="1"/>
  <c r="K6" i="5" s="1"/>
  <c r="I48" i="3"/>
  <c r="K48" i="3" s="1"/>
  <c r="I7" i="5" s="1"/>
  <c r="I120" i="3"/>
  <c r="K120" i="3" s="1"/>
  <c r="I13" i="5" s="1"/>
  <c r="N24" i="3"/>
  <c r="P24" i="3" s="1"/>
  <c r="K5"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<sst xmlns="http://schemas.openxmlformats.org/spreadsheetml/2006/main" count="334" uniqueCount="89">
  <si>
    <t>Stock 1</t>
  </si>
  <si>
    <t>Stock 2</t>
  </si>
  <si>
    <t>Stock 3</t>
  </si>
  <si>
    <t>Stock 4</t>
  </si>
  <si>
    <t>Stock 5</t>
  </si>
  <si>
    <t>Stock 6</t>
  </si>
  <si>
    <t>Stock 7</t>
  </si>
  <si>
    <t>Stock 8</t>
  </si>
  <si>
    <t>Stock 9</t>
  </si>
  <si>
    <t>Stock 10</t>
  </si>
  <si>
    <t>Ticker</t>
  </si>
  <si>
    <t>Free cash flow TTM Source</t>
  </si>
  <si>
    <t>5-year growth rate</t>
  </si>
  <si>
    <t>Discount rate</t>
  </si>
  <si>
    <t>Stock price</t>
  </si>
  <si>
    <t>Mkt cap ($ Mln)</t>
  </si>
  <si>
    <t>Outstanding shares (Mln)</t>
  </si>
  <si>
    <t>Implied growth rate (5 years)</t>
  </si>
  <si>
    <t>EPS growth next 5 years</t>
  </si>
  <si>
    <t>EPS growth past 5 years</t>
  </si>
  <si>
    <t>Free cash flow data with user's assumed growth rate</t>
  </si>
  <si>
    <t>Year</t>
  </si>
  <si>
    <t>Free cash flow</t>
  </si>
  <si>
    <t>Assumed growth</t>
  </si>
  <si>
    <t>Discounted value</t>
  </si>
  <si>
    <t>Terminal year</t>
  </si>
  <si>
    <t>Present value</t>
  </si>
  <si>
    <t>Discounted terminal value</t>
  </si>
  <si>
    <t>Number of shares (millions)</t>
  </si>
  <si>
    <t xml:space="preserve">Total Present Value of Cash Flows </t>
  </si>
  <si>
    <t>Estimated intrinsic value</t>
  </si>
  <si>
    <t>Table E.1 a</t>
  </si>
  <si>
    <t>Table E.1 b</t>
  </si>
  <si>
    <t>Table E.1 c</t>
  </si>
  <si>
    <t>Table E.1 d</t>
  </si>
  <si>
    <t>Table E.1 e</t>
  </si>
  <si>
    <t>Table E.1 f</t>
  </si>
  <si>
    <t>Table E.1 g</t>
  </si>
  <si>
    <t>Table E.1 h</t>
  </si>
  <si>
    <t>Table E.1 i</t>
  </si>
  <si>
    <t>Table E.1 j</t>
  </si>
  <si>
    <t>Free cash flow data with EPS growth next 5 years</t>
  </si>
  <si>
    <t>Table E.2 a</t>
  </si>
  <si>
    <t>Table E.2 b</t>
  </si>
  <si>
    <t>Table E.2 c</t>
  </si>
  <si>
    <t>Table E.2 d</t>
  </si>
  <si>
    <t>Table E.2 e</t>
  </si>
  <si>
    <t>Table E.2 f</t>
  </si>
  <si>
    <t>Table E.2 g</t>
  </si>
  <si>
    <t>Table E.2 h</t>
  </si>
  <si>
    <t>Table E.2 i</t>
  </si>
  <si>
    <t>Table E.2 j</t>
  </si>
  <si>
    <t>Table E.3 a</t>
  </si>
  <si>
    <t>Table E.3 b</t>
  </si>
  <si>
    <t>Table E.3 c</t>
  </si>
  <si>
    <t>Table E.3 d</t>
  </si>
  <si>
    <t>Table E.3 e</t>
  </si>
  <si>
    <t>Table E.3 f</t>
  </si>
  <si>
    <t>Table E.3 g</t>
  </si>
  <si>
    <t>Table E.3 h</t>
  </si>
  <si>
    <t>Table E.3 i</t>
  </si>
  <si>
    <t>Table E.3 j</t>
  </si>
  <si>
    <t>Free cash flow data with EPS growth past 5 years</t>
  </si>
  <si>
    <t>Links:</t>
  </si>
  <si>
    <t>Option Samurai</t>
  </si>
  <si>
    <t>Installation help</t>
  </si>
  <si>
    <t>Excel integration help article</t>
  </si>
  <si>
    <t>Blog post about this template</t>
  </si>
  <si>
    <t>Description</t>
  </si>
  <si>
    <t>Instructions</t>
  </si>
  <si>
    <t>Reverse DCF Template (Watchlist)</t>
  </si>
  <si>
    <t>Table A</t>
  </si>
  <si>
    <t>Table B</t>
  </si>
  <si>
    <t>Table C</t>
  </si>
  <si>
    <t>Implied valuation (and gap from current price)</t>
  </si>
  <si>
    <t>Implied valuation and gap from current price</t>
  </si>
  <si>
    <t>Terminal growth 
rate</t>
  </si>
  <si>
    <t>Implied valuation at EPS growth next 5 years (and gap from current price)</t>
  </si>
  <si>
    <t>Implied valuation at EPS growth past 5 years (and gap from current price)</t>
  </si>
  <si>
    <t>Analysts' target price (and gap from current price)</t>
  </si>
  <si>
    <t>XOM</t>
  </si>
  <si>
    <t>CVX</t>
  </si>
  <si>
    <t>COP</t>
  </si>
  <si>
    <t>SLB</t>
  </si>
  <si>
    <t>EOG</t>
  </si>
  <si>
    <t>Free cash flow TTM ($ Mln)*</t>
  </si>
  <si>
    <t>* if the Free Cash Flow of a company is too volatile over the years, you may consider proxy values (e.g., considering its average, median, etc.)</t>
  </si>
  <si>
    <t>1. While using the template, you'll only need to change the values in the green columns of the "Data" template (Tables A and B)
2. Choosing a stock tickers (make sure it's a valid one) will trigger our add-in to compute the current valuation information (In the “Compare” tab, you can refer to Table C, left-hand side)
3. Feed the model the Free Cash Flow (TTM). Click on the URL in the "Free cash flow TTM Source" column after choosing your ticker to retrieve this information and divide the number on the website by 1,000. If this value is not reprensetative (i.e., too volatile over the years), you may consider other solutions (e.g., take the average or median yearly value for the FCF)
4. Add the terminal growth rate in Table B. This is the rate of growth at which the companies will grow after the next 5 years (which, for simplicity, will represent our long term growth rate). For the US market, it is fair to assume a rate between 2% and 4%.
5. Add the discount rate, which experts would normally estimate between 8% and 12%. 
6. Add a growth rate for years 1 to 5 for each company in the watchlist in Table A. The idea here is to play with this rate until you get an implied valuation (the last column in Table A) that is as close as possible to the current market price.
7. If you want more details on the free cash flow computation, you will be able to view the "Free Cash Flow Data" with tables E.1, E.2, and E.3 for each stock in your watchlist.
8. Table C also gives you details on the EPS growth in the past 5 years and the expected EPS growth in the next 5 years. We've also specified the implied valuation of the stock assuming these values as your implied growth rates. 
9. We have also added the information on the analysts' target price from our add-in. This is useful information to compare the result of your implied growth rate. In this sense, Table C will provide you with a series of sanity checks for your analysis, just like a professional would do</t>
  </si>
  <si>
    <r>
      <t xml:space="preserve">The idea behind the Reverse DCF model is to let you understand the implied growth rate derived from a stock valuation. In other words, by twisting the classic DCF (discounted cash flow) model, you manage to find the growth rate at which the market is pricing the company at any moment. This is priceless information, as it will let you compare the implied growth rate with your assumptions or benchmarks, such as the past EPS growth rate, the expected EPS growth rate in the future, and so on. Once you compare the implied growth rate with other relevant measurements, you can make a more informed decision. This template lets you input more than one company at the same time, a strategy that can let you run, for instance, sector analysis. </t>
    </r>
    <r>
      <rPr>
        <b/>
        <sz val="11"/>
        <color theme="1"/>
        <rFont val="Calibri"/>
        <family val="2"/>
        <scheme val="minor"/>
      </rPr>
      <t>Remember: if you believe the growth will be more than the implied growth, the stock is underpriced, and it's a bullish indicator. The opposite is true for the case in which you think the growth will be lower than the implied growth</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</si>
</sst>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409]* #,##0.00_ ;_-[$$-409]* \-#,##0.00\ ;_-[$$-409]* &quot;-&quot;??_ ;_-@_ "/>
    <numFmt numFmtId="166" formatCode="_-[$$-409]* #,##0_ ;_-[$$-409]* \-#,##0\ ;_-[$$-409]* &quot;-&quot;??_ ;_-@_ "/>
  </numFmts>
  <fonts count="18" x14ac:knownFonts="1">
    <font>
      <sz val="12"/>
      <color theme="1"/>
      <name val="Calibri"/>
      <family val="2"/>
      <scheme val="minor"/>
    </font>
    <font>
      <b/>
      <sz val="12"/>
      <color theme="1"/>
      <name val="Calibri"/>
      <family val="2"/>
      <scheme val="minor"/>
    </font>
    <font>
      <sz val="8"/>
      <name val="Calibri"/>
      <family val="2"/>
      <scheme val="minor"/>
    </font>
    <font>
      <sz val="12"/>
      <color theme="1"/>
      <name val="Calibri"/>
      <family val="2"/>
      <scheme val="minor"/>
    </font>
    <font>
      <sz val="11"/>
      <color theme="1"/>
      <name val="Calibri"/>
      <family val="2"/>
      <scheme val="minor"/>
    </font>
    <font>
      <sz val="8"/>
      <color theme="1"/>
      <name val="Calibri"/>
      <family val="2"/>
      <scheme val="minor"/>
    </font>
    <font>
      <b/>
      <sz val="22"/>
      <color theme="1"/>
      <name val="Calibri"/>
      <family val="2"/>
      <scheme val="minor"/>
    </font>
    <font>
      <sz val="22"/>
      <color theme="1"/>
      <name val="Calibri"/>
      <family val="2"/>
      <scheme val="minor"/>
    </font>
    <font>
      <b/>
      <sz val="22"/>
      <color theme="1" tint="0.34998626667073579"/>
      <name val="Calibri"/>
      <family val="2"/>
      <scheme val="minor"/>
    </font>
    <font>
      <b/>
      <sz val="22"/>
      <color rgb="FF000000"/>
      <name val="Calibri"/>
      <family val="2"/>
      <scheme val="minor"/>
    </font>
    <font>
      <b/>
      <sz val="18"/>
      <color theme="0"/>
      <name val="Calibri"/>
      <family val="2"/>
      <scheme val="minor"/>
    </font>
    <font>
      <b/>
      <u/>
      <sz val="11"/>
      <color theme="1"/>
      <name val="Calibri"/>
      <family val="2"/>
      <scheme val="minor"/>
    </font>
    <font>
      <u/>
      <sz val="11"/>
      <color theme="10"/>
      <name val="Calibri"/>
      <family val="2"/>
      <scheme val="minor"/>
    </font>
    <font>
      <b/>
      <sz val="14"/>
      <color theme="0"/>
      <name val="Calibri"/>
      <family val="2"/>
      <scheme val="minor"/>
    </font>
    <font>
      <b/>
      <sz val="11"/>
      <color theme="1"/>
      <name val="Calibri"/>
      <family val="2"/>
      <scheme val="minor"/>
    </font>
    <font>
      <i/>
      <sz val="8"/>
      <color theme="1"/>
      <name val="Calibri"/>
      <family val="2"/>
      <scheme val="minor"/>
    </font>
    <font>
      <u/>
      <sz val="12"/>
      <color theme="10"/>
      <name val="Calibri"/>
      <family val="2"/>
      <scheme val="minor"/>
    </font>
    <font>
      <b/>
      <sz val="12"/>
      <color theme="0"/>
      <name val="Calibri"/>
      <family val="2"/>
      <scheme val="minor"/>
    </font>
  </fonts>
  <fills count="17">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rgb="FFF8CBAD"/>
        <bgColor rgb="FF000000"/>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6" tint="-0.24997711111789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style="medium">
        <color rgb="FF000000"/>
      </right>
      <top style="medium">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6">
    <xf numFmtId="0" fontId="0" fillId="0" borderId="0"/>
    <xf numFmtId="43" fontId="3" fillId="0" borderId="0" applyFont="0" applyFill="0" applyBorder="0" applyAlignment="0" applyProtection="0"/>
    <xf numFmtId="9" fontId="3" fillId="0" borderId="0" applyFont="0" applyFill="0" applyBorder="0" applyAlignment="0" applyProtection="0"/>
    <xf numFmtId="0" fontId="4" fillId="0" borderId="0"/>
    <xf numFmtId="0" fontId="12" fillId="0" borderId="0" applyNumberFormat="0" applyFill="0" applyBorder="0" applyAlignment="0" applyProtection="0"/>
    <xf numFmtId="0" fontId="16" fillId="0" borderId="0" applyNumberFormat="0" applyFill="0" applyBorder="0" applyAlignment="0" applyProtection="0"/>
  </cellStyleXfs>
  <cellXfs count="127">
    <xf numFmtId="0" fontId="0" fillId="0" borderId="0" xfId="0"/>
    <xf numFmtId="0" fontId="1" fillId="4" borderId="9" xfId="0" applyFont="1" applyFill="1" applyBorder="1"/>
    <xf numFmtId="0" fontId="1" fillId="5" borderId="14" xfId="0" applyFont="1" applyFill="1" applyBorder="1" applyAlignment="1">
      <alignment wrapText="1"/>
    </xf>
    <xf numFmtId="0" fontId="1" fillId="4" borderId="10" xfId="0" applyFont="1" applyFill="1" applyBorder="1" applyAlignment="1">
      <alignment wrapText="1"/>
    </xf>
    <xf numFmtId="0" fontId="0" fillId="3" borderId="15" xfId="0" applyFill="1" applyBorder="1"/>
    <xf numFmtId="164" fontId="0" fillId="3" borderId="16" xfId="1" applyNumberFormat="1" applyFont="1" applyFill="1" applyBorder="1"/>
    <xf numFmtId="10" fontId="0" fillId="3" borderId="17" xfId="0" applyNumberFormat="1" applyFill="1" applyBorder="1"/>
    <xf numFmtId="0" fontId="0" fillId="3" borderId="18" xfId="0" applyFill="1" applyBorder="1"/>
    <xf numFmtId="10" fontId="0" fillId="3" borderId="26" xfId="0" applyNumberFormat="1" applyFill="1" applyBorder="1"/>
    <xf numFmtId="0" fontId="0" fillId="3" borderId="19" xfId="0" applyFill="1" applyBorder="1"/>
    <xf numFmtId="10" fontId="0" fillId="3" borderId="27" xfId="0" applyNumberFormat="1" applyFill="1" applyBorder="1"/>
    <xf numFmtId="0" fontId="6" fillId="2" borderId="14" xfId="0" applyFont="1" applyFill="1" applyBorder="1"/>
    <xf numFmtId="0" fontId="6" fillId="2" borderId="10" xfId="0" applyFont="1" applyFill="1" applyBorder="1"/>
    <xf numFmtId="0" fontId="6" fillId="2" borderId="11" xfId="0" applyFont="1" applyFill="1" applyBorder="1"/>
    <xf numFmtId="0" fontId="6" fillId="2" borderId="28" xfId="0" applyFont="1" applyFill="1" applyBorder="1"/>
    <xf numFmtId="0" fontId="6" fillId="2" borderId="12" xfId="0" applyFont="1" applyFill="1" applyBorder="1"/>
    <xf numFmtId="0" fontId="8" fillId="2" borderId="9" xfId="0" applyFont="1" applyFill="1" applyBorder="1"/>
    <xf numFmtId="0" fontId="6" fillId="0" borderId="13" xfId="0" applyFont="1" applyBorder="1"/>
    <xf numFmtId="165" fontId="7" fillId="0" borderId="0" xfId="0" applyNumberFormat="1" applyFont="1"/>
    <xf numFmtId="10" fontId="7" fillId="0" borderId="0" xfId="0" applyNumberFormat="1" applyFont="1"/>
    <xf numFmtId="165" fontId="7" fillId="0" borderId="29" xfId="0" applyNumberFormat="1" applyFont="1" applyBorder="1"/>
    <xf numFmtId="0" fontId="6" fillId="0" borderId="0" xfId="0" applyFont="1" applyAlignment="1">
      <alignment horizontal="right"/>
    </xf>
    <xf numFmtId="0" fontId="6" fillId="0" borderId="13" xfId="0" applyFont="1" applyBorder="1" applyAlignment="1">
      <alignment wrapText="1"/>
    </xf>
    <xf numFmtId="0" fontId="6" fillId="0" borderId="0" xfId="0" applyFont="1" applyAlignment="1">
      <alignment horizontal="right" wrapText="1"/>
    </xf>
    <xf numFmtId="164" fontId="7" fillId="0" borderId="29" xfId="0" applyNumberFormat="1" applyFont="1" applyBorder="1"/>
    <xf numFmtId="0" fontId="6" fillId="0" borderId="11" xfId="0" applyFont="1" applyBorder="1" applyAlignment="1">
      <alignment wrapText="1"/>
    </xf>
    <xf numFmtId="165" fontId="7" fillId="0" borderId="28" xfId="0" applyNumberFormat="1" applyFont="1" applyBorder="1"/>
    <xf numFmtId="0" fontId="6" fillId="0" borderId="28" xfId="0" applyFont="1" applyBorder="1"/>
    <xf numFmtId="165" fontId="6" fillId="0" borderId="12" xfId="0" applyNumberFormat="1" applyFont="1" applyBorder="1"/>
    <xf numFmtId="0" fontId="8" fillId="9" borderId="9" xfId="0" applyFont="1" applyFill="1" applyBorder="1"/>
    <xf numFmtId="0" fontId="6" fillId="9" borderId="14" xfId="0" applyFont="1" applyFill="1" applyBorder="1"/>
    <xf numFmtId="0" fontId="6" fillId="9" borderId="10" xfId="0" applyFont="1" applyFill="1" applyBorder="1"/>
    <xf numFmtId="0" fontId="6" fillId="9" borderId="11" xfId="0" applyFont="1" applyFill="1" applyBorder="1"/>
    <xf numFmtId="0" fontId="6" fillId="9" borderId="28" xfId="0" applyFont="1" applyFill="1" applyBorder="1"/>
    <xf numFmtId="0" fontId="6" fillId="9" borderId="12" xfId="0" applyFont="1" applyFill="1" applyBorder="1"/>
    <xf numFmtId="0" fontId="1" fillId="6" borderId="10" xfId="0" applyFont="1" applyFill="1" applyBorder="1" applyAlignment="1">
      <alignment wrapText="1"/>
    </xf>
    <xf numFmtId="164" fontId="0" fillId="3" borderId="1" xfId="1" applyNumberFormat="1" applyFont="1" applyFill="1" applyBorder="1"/>
    <xf numFmtId="164" fontId="0" fillId="3" borderId="20" xfId="1" applyNumberFormat="1" applyFont="1" applyFill="1" applyBorder="1"/>
    <xf numFmtId="0" fontId="1" fillId="11" borderId="9" xfId="0" applyFont="1" applyFill="1" applyBorder="1"/>
    <xf numFmtId="0" fontId="1" fillId="11" borderId="13" xfId="0" applyFont="1" applyFill="1" applyBorder="1"/>
    <xf numFmtId="0" fontId="1" fillId="11" borderId="11" xfId="0" applyFont="1" applyFill="1" applyBorder="1"/>
    <xf numFmtId="0" fontId="1" fillId="11" borderId="9" xfId="0" applyFont="1" applyFill="1" applyBorder="1" applyAlignment="1">
      <alignment horizontal="center"/>
    </xf>
    <xf numFmtId="0" fontId="1" fillId="11" borderId="14" xfId="0" applyFont="1" applyFill="1" applyBorder="1" applyAlignment="1">
      <alignment horizontal="center"/>
    </xf>
    <xf numFmtId="0" fontId="1" fillId="11" borderId="10" xfId="0" applyFont="1" applyFill="1" applyBorder="1" applyAlignment="1">
      <alignment horizontal="center"/>
    </xf>
    <xf numFmtId="0" fontId="1" fillId="11" borderId="19" xfId="0" applyFont="1" applyFill="1" applyBorder="1" applyAlignment="1">
      <alignment horizontal="left"/>
    </xf>
    <xf numFmtId="9" fontId="0" fillId="3" borderId="17" xfId="0" applyNumberFormat="1" applyFill="1" applyBorder="1"/>
    <xf numFmtId="9" fontId="0" fillId="3" borderId="21" xfId="0" applyNumberFormat="1" applyFill="1" applyBorder="1"/>
    <xf numFmtId="0" fontId="4" fillId="12" borderId="0" xfId="3" applyFill="1"/>
    <xf numFmtId="10" fontId="4" fillId="12" borderId="0" xfId="3" applyNumberFormat="1" applyFill="1"/>
    <xf numFmtId="3" fontId="4" fillId="12" borderId="0" xfId="3" applyNumberFormat="1" applyFill="1"/>
    <xf numFmtId="0" fontId="4" fillId="14" borderId="0" xfId="3" applyFill="1"/>
    <xf numFmtId="10" fontId="4" fillId="14" borderId="0" xfId="3" applyNumberFormat="1" applyFill="1"/>
    <xf numFmtId="3" fontId="4" fillId="14" borderId="0" xfId="3" applyNumberFormat="1" applyFill="1"/>
    <xf numFmtId="0" fontId="11" fillId="14" borderId="0" xfId="3" applyFont="1" applyFill="1"/>
    <xf numFmtId="0" fontId="4" fillId="12" borderId="0" xfId="3" applyFill="1" applyAlignment="1">
      <alignment horizontal="left" vertical="center" wrapText="1"/>
    </xf>
    <xf numFmtId="0" fontId="4" fillId="12" borderId="0" xfId="3" applyFill="1" applyAlignment="1">
      <alignment vertical="center" wrapText="1"/>
    </xf>
    <xf numFmtId="165" fontId="3" fillId="5" borderId="23" xfId="2" applyNumberFormat="1" applyFont="1" applyFill="1" applyBorder="1" applyAlignment="1">
      <alignment horizontal="right"/>
    </xf>
    <xf numFmtId="165" fontId="3" fillId="5" borderId="24" xfId="2" applyNumberFormat="1" applyFont="1" applyFill="1" applyBorder="1" applyAlignment="1">
      <alignment horizontal="right"/>
    </xf>
    <xf numFmtId="165" fontId="3" fillId="5" borderId="25" xfId="2" applyNumberFormat="1" applyFont="1" applyFill="1" applyBorder="1" applyAlignment="1">
      <alignment horizontal="right"/>
    </xf>
    <xf numFmtId="0" fontId="1" fillId="6" borderId="9" xfId="0" applyFont="1" applyFill="1" applyBorder="1" applyAlignment="1">
      <alignment wrapText="1"/>
    </xf>
    <xf numFmtId="0" fontId="1" fillId="4" borderId="14" xfId="0" applyFont="1" applyFill="1" applyBorder="1" applyAlignment="1">
      <alignment wrapText="1"/>
    </xf>
    <xf numFmtId="164" fontId="0" fillId="4" borderId="1" xfId="1" applyNumberFormat="1" applyFont="1" applyFill="1" applyBorder="1"/>
    <xf numFmtId="0" fontId="1" fillId="7" borderId="2" xfId="0" applyFont="1" applyFill="1" applyBorder="1" applyAlignment="1">
      <alignment wrapText="1"/>
    </xf>
    <xf numFmtId="0" fontId="1" fillId="11" borderId="14" xfId="0" applyFont="1" applyFill="1" applyBorder="1" applyAlignment="1">
      <alignment horizontal="center" wrapText="1"/>
    </xf>
    <xf numFmtId="0" fontId="1" fillId="11" borderId="15" xfId="0" applyFont="1" applyFill="1" applyBorder="1" applyAlignment="1">
      <alignment horizontal="left" wrapText="1"/>
    </xf>
    <xf numFmtId="0" fontId="5" fillId="12" borderId="22" xfId="0" applyFont="1" applyFill="1" applyBorder="1"/>
    <xf numFmtId="0" fontId="5" fillId="12" borderId="5" xfId="0" applyFont="1" applyFill="1" applyBorder="1"/>
    <xf numFmtId="0" fontId="5" fillId="12" borderId="31" xfId="0" applyFont="1" applyFill="1" applyBorder="1"/>
    <xf numFmtId="0" fontId="1" fillId="4" borderId="14" xfId="0" applyFont="1" applyFill="1" applyBorder="1"/>
    <xf numFmtId="166" fontId="0" fillId="4" borderId="1" xfId="1" applyNumberFormat="1" applyFont="1" applyFill="1" applyBorder="1"/>
    <xf numFmtId="10" fontId="3" fillId="4" borderId="1" xfId="2" applyNumberFormat="1" applyFont="1" applyFill="1" applyBorder="1"/>
    <xf numFmtId="165" fontId="1" fillId="4" borderId="15" xfId="0" applyNumberFormat="1" applyFont="1" applyFill="1" applyBorder="1"/>
    <xf numFmtId="166" fontId="0" fillId="4" borderId="16" xfId="1" applyNumberFormat="1" applyFont="1" applyFill="1" applyBorder="1"/>
    <xf numFmtId="164" fontId="0" fillId="4" borderId="16" xfId="1" applyNumberFormat="1" applyFont="1" applyFill="1" applyBorder="1"/>
    <xf numFmtId="10" fontId="3" fillId="4" borderId="16" xfId="2" applyNumberFormat="1" applyFont="1" applyFill="1" applyBorder="1"/>
    <xf numFmtId="165" fontId="1" fillId="4" borderId="18" xfId="0" applyNumberFormat="1" applyFont="1" applyFill="1" applyBorder="1"/>
    <xf numFmtId="165" fontId="1" fillId="4" borderId="19" xfId="0" applyNumberFormat="1" applyFont="1" applyFill="1" applyBorder="1"/>
    <xf numFmtId="166" fontId="0" fillId="4" borderId="20" xfId="1" applyNumberFormat="1" applyFont="1" applyFill="1" applyBorder="1"/>
    <xf numFmtId="164" fontId="0" fillId="4" borderId="20" xfId="1" applyNumberFormat="1" applyFont="1" applyFill="1" applyBorder="1"/>
    <xf numFmtId="10" fontId="3" fillId="4" borderId="20" xfId="2" applyNumberFormat="1" applyFont="1" applyFill="1" applyBorder="1"/>
    <xf numFmtId="165" fontId="1" fillId="4" borderId="32" xfId="2" applyNumberFormat="1" applyFont="1" applyFill="1" applyBorder="1" applyAlignment="1">
      <alignment horizontal="right"/>
    </xf>
    <xf numFmtId="165" fontId="1" fillId="4" borderId="33" xfId="2" applyNumberFormat="1" applyFont="1" applyFill="1" applyBorder="1" applyAlignment="1">
      <alignment horizontal="right"/>
    </xf>
    <xf numFmtId="165" fontId="1" fillId="4" borderId="34" xfId="2" applyNumberFormat="1" applyFont="1" applyFill="1" applyBorder="1" applyAlignment="1">
      <alignment horizontal="right"/>
    </xf>
    <xf numFmtId="0" fontId="1" fillId="5" borderId="10" xfId="0" applyFont="1" applyFill="1" applyBorder="1" applyAlignment="1">
      <alignment wrapText="1"/>
    </xf>
    <xf numFmtId="10" fontId="0" fillId="5" borderId="15" xfId="2" applyNumberFormat="1" applyFont="1" applyFill="1" applyBorder="1"/>
    <xf numFmtId="10" fontId="0" fillId="5" borderId="18" xfId="2" applyNumberFormat="1" applyFont="1" applyFill="1" applyBorder="1"/>
    <xf numFmtId="10" fontId="0" fillId="5" borderId="19" xfId="2" applyNumberFormat="1" applyFont="1" applyFill="1" applyBorder="1"/>
    <xf numFmtId="10" fontId="0" fillId="6" borderId="15" xfId="2" applyNumberFormat="1" applyFont="1" applyFill="1" applyBorder="1"/>
    <xf numFmtId="10" fontId="0" fillId="6" borderId="18" xfId="2" applyNumberFormat="1" applyFont="1" applyFill="1" applyBorder="1"/>
    <xf numFmtId="10" fontId="0" fillId="6" borderId="19" xfId="2" applyNumberFormat="1" applyFont="1" applyFill="1" applyBorder="1"/>
    <xf numFmtId="165" fontId="0" fillId="5" borderId="32" xfId="0" applyNumberFormat="1" applyFill="1" applyBorder="1" applyAlignment="1">
      <alignment horizontal="right"/>
    </xf>
    <xf numFmtId="165" fontId="0" fillId="5" borderId="33" xfId="0" applyNumberFormat="1" applyFill="1" applyBorder="1" applyAlignment="1">
      <alignment horizontal="right"/>
    </xf>
    <xf numFmtId="165" fontId="0" fillId="5" borderId="34" xfId="0" applyNumberFormat="1" applyFill="1" applyBorder="1" applyAlignment="1">
      <alignment horizontal="right"/>
    </xf>
    <xf numFmtId="0" fontId="0" fillId="0" borderId="0" xfId="0" quotePrefix="1"/>
    <xf numFmtId="165" fontId="0" fillId="6" borderId="32" xfId="0" applyNumberFormat="1" applyFill="1" applyBorder="1" applyAlignment="1">
      <alignment horizontal="right"/>
    </xf>
    <xf numFmtId="165" fontId="0" fillId="6" borderId="33" xfId="0" applyNumberFormat="1" applyFill="1" applyBorder="1" applyAlignment="1">
      <alignment horizontal="right"/>
    </xf>
    <xf numFmtId="165" fontId="0" fillId="6" borderId="34" xfId="0" applyNumberFormat="1" applyFill="1" applyBorder="1" applyAlignment="1">
      <alignment horizontal="right"/>
    </xf>
    <xf numFmtId="165" fontId="0" fillId="7" borderId="23" xfId="0" applyNumberFormat="1" applyFill="1" applyBorder="1" applyAlignment="1">
      <alignment horizontal="left" indent="1"/>
    </xf>
    <xf numFmtId="165" fontId="0" fillId="7" borderId="24" xfId="0" applyNumberFormat="1" applyFill="1" applyBorder="1" applyAlignment="1">
      <alignment horizontal="left" indent="1"/>
    </xf>
    <xf numFmtId="165" fontId="0" fillId="7" borderId="25" xfId="0" applyNumberFormat="1" applyFill="1" applyBorder="1" applyAlignment="1">
      <alignment horizontal="left" indent="1"/>
    </xf>
    <xf numFmtId="0" fontId="15" fillId="0" borderId="0" xfId="0" applyFont="1"/>
    <xf numFmtId="0" fontId="17" fillId="16" borderId="9" xfId="0" applyFont="1" applyFill="1" applyBorder="1"/>
    <xf numFmtId="0" fontId="17" fillId="16" borderId="13" xfId="0" applyFont="1" applyFill="1" applyBorder="1"/>
    <xf numFmtId="0" fontId="17" fillId="16" borderId="11" xfId="0" applyFont="1" applyFill="1" applyBorder="1"/>
    <xf numFmtId="0" fontId="4" fillId="12" borderId="0" xfId="3" applyFill="1" applyAlignment="1">
      <alignment horizontal="left" vertical="center" wrapText="1"/>
    </xf>
    <xf numFmtId="0" fontId="10" fillId="13" borderId="0" xfId="3" applyFont="1" applyFill="1" applyAlignment="1">
      <alignment horizontal="center" vertical="center"/>
    </xf>
    <xf numFmtId="0" fontId="13" fillId="13" borderId="0" xfId="3" applyFont="1" applyFill="1" applyAlignment="1">
      <alignment horizontal="center"/>
    </xf>
    <xf numFmtId="0" fontId="16" fillId="14" borderId="0" xfId="5" applyFill="1" applyAlignment="1">
      <alignment horizontal="left"/>
    </xf>
    <xf numFmtId="0" fontId="12" fillId="14" borderId="0" xfId="4" applyFill="1" applyAlignment="1">
      <alignment horizontal="left"/>
    </xf>
    <xf numFmtId="10" fontId="12" fillId="14" borderId="0" xfId="4" applyNumberFormat="1" applyFill="1" applyAlignment="1">
      <alignment horizontal="left"/>
    </xf>
    <xf numFmtId="0" fontId="1" fillId="15" borderId="6" xfId="0" applyFont="1" applyFill="1" applyBorder="1" applyAlignment="1">
      <alignment horizontal="center"/>
    </xf>
    <xf numFmtId="0" fontId="1" fillId="15" borderId="7" xfId="0" applyFont="1" applyFill="1" applyBorder="1" applyAlignment="1">
      <alignment horizontal="center"/>
    </xf>
    <xf numFmtId="0" fontId="1" fillId="15" borderId="8" xfId="0" applyFont="1" applyFill="1" applyBorder="1" applyAlignment="1">
      <alignment horizontal="center"/>
    </xf>
    <xf numFmtId="0" fontId="1" fillId="11" borderId="2" xfId="0" applyFont="1" applyFill="1" applyBorder="1" applyAlignment="1">
      <alignment horizontal="center" wrapText="1"/>
    </xf>
    <xf numFmtId="0" fontId="1" fillId="11" borderId="4" xfId="0" applyFont="1" applyFill="1" applyBorder="1" applyAlignment="1">
      <alignment horizontal="center" wrapText="1"/>
    </xf>
    <xf numFmtId="0" fontId="6" fillId="9" borderId="6" xfId="0" applyFont="1" applyFill="1" applyBorder="1" applyAlignment="1">
      <alignment horizontal="center"/>
    </xf>
    <xf numFmtId="0" fontId="6" fillId="9" borderId="7" xfId="0" applyFont="1" applyFill="1" applyBorder="1" applyAlignment="1">
      <alignment horizontal="center"/>
    </xf>
    <xf numFmtId="0" fontId="6" fillId="9" borderId="8" xfId="0" applyFont="1" applyFill="1" applyBorder="1" applyAlignment="1">
      <alignment horizontal="center"/>
    </xf>
    <xf numFmtId="0" fontId="9" fillId="10" borderId="6" xfId="0" applyFont="1" applyFill="1" applyBorder="1" applyAlignment="1">
      <alignment horizontal="center"/>
    </xf>
    <xf numFmtId="0" fontId="9" fillId="10" borderId="7" xfId="0" applyFont="1" applyFill="1" applyBorder="1" applyAlignment="1">
      <alignment horizontal="center"/>
    </xf>
    <xf numFmtId="0" fontId="9" fillId="10" borderId="30" xfId="0" applyFont="1" applyFill="1" applyBorder="1" applyAlignment="1">
      <alignment horizontal="center"/>
    </xf>
    <xf numFmtId="0" fontId="6" fillId="8" borderId="2" xfId="0" applyFont="1" applyFill="1" applyBorder="1" applyAlignment="1">
      <alignment horizontal="center" vertical="center" textRotation="90"/>
    </xf>
    <xf numFmtId="0" fontId="6" fillId="8" borderId="3" xfId="0" applyFont="1" applyFill="1" applyBorder="1" applyAlignment="1">
      <alignment horizontal="center" vertical="center" textRotation="90"/>
    </xf>
    <xf numFmtId="0" fontId="6" fillId="8" borderId="4" xfId="0" applyFont="1" applyFill="1" applyBorder="1" applyAlignment="1">
      <alignment horizontal="center" vertical="center" textRotation="90"/>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2" borderId="8" xfId="0" applyFont="1" applyFill="1" applyBorder="1" applyAlignment="1">
      <alignment horizontal="center"/>
    </xf>
  </cellXfs>
  <cellStyles count="6">
    <cellStyle name="Comma" xfId="1" builtinId="3"/>
    <cellStyle name="Hyperlink" xfId="5" builtinId="8"/>
    <cellStyle name="Hyperlink 2" xfId="4" xr:uid="{FC439713-DCBE-0247-AD89-578689141EBC}"/>
    <cellStyle name="Normal" xfId="0" builtinId="0"/>
    <cellStyle name="Normal 2" xfId="3" xr:uid="{9D5F3C22-A0E3-EF4F-9AD3-C36E21C6B21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200026</xdr:colOff>
      <xdr:row>0</xdr:row>
      <xdr:rowOff>190447</xdr:rowOff>
    </xdr:from>
    <xdr:to>
      <xdr:col>3</xdr:col>
      <xdr:colOff>485775</xdr:colOff>
      <xdr:row>3</xdr:row>
      <xdr:rowOff>0</xdr:rowOff>
    </xdr:to>
    <xdr:pic>
      <xdr:nvPicPr>
        <xdr:cNvPr id="2" name="Picture 1">
          <a:extLst>
            <a:ext uri="{FF2B5EF4-FFF2-40B4-BE49-F238E27FC236}">
              <a16:creationId xmlns:a16="http://schemas.microsoft.com/office/drawing/2014/main" id="{A79F936F-41D0-B340-B0FE-4DCCBB7174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190447"/>
          <a:ext cx="2381249" cy="3810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5F87FF0-9E3A-6F44-BC69-DE0F36017194}">
  <we:reference id="5c1926c6-e184-4b7b-ab86-fb3254b07aeb" version="1.0.0.0" store="developer" storeType="Registry"/>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_xldudf_OPTIONSAMURAI_STOCK</we:customFunctionIds>
        <we:customFunctionIds>_xldudf_OPTIONSAMURAI_OPTION</we:customFunctionIds>
        <we:customFunctionIds>_xldudf_OPTIONSAMURAI_HEADER</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s://samurai.froged.help/docs/en/2202695-installing-excelgoogle-sheet-plugin" TargetMode="External"/><Relationship Id="rId2" Type="http://schemas.openxmlformats.org/officeDocument/2006/relationships/hyperlink" Target="https://samurai.froged.help/docs/en/89714462-excel--google-sheets-integration" TargetMode="External"/><Relationship Id="rId1" Type="http://schemas.openxmlformats.org/officeDocument/2006/relationships/hyperlink" Target="https://optionsamurai.com/" TargetMode="External"/><Relationship Id="rId5" Type="http://schemas.openxmlformats.org/officeDocument/2006/relationships/drawing" Target="../drawings/drawing1.xml"/><Relationship Id="rId4" Type="http://schemas.openxmlformats.org/officeDocument/2006/relationships/hyperlink" Target="https://blog.optionsamurai.com/reverse-dcf-watchlist-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F6FA5-EB4D-5747-B292-9AA03327D93D}">
  <dimension ref="A4:Z65"/>
  <sheetViews>
    <sheetView tabSelected="1" workbookViewId="0"/>
  </sheetViews>
  <sheetFormatPr baseColWidth="10" defaultColWidth="9.1640625" defaultRowHeight="15" x14ac:dyDescent="0.2"/>
  <cols>
    <col min="1" max="16384" width="9.1640625" style="47"/>
  </cols>
  <sheetData>
    <row r="4" spans="1:26" x14ac:dyDescent="0.2">
      <c r="G4" s="48"/>
      <c r="I4" s="49"/>
      <c r="J4" s="48"/>
      <c r="L4" s="48"/>
      <c r="M4" s="48"/>
      <c r="N4" s="48"/>
      <c r="P4" s="49"/>
    </row>
    <row r="5" spans="1:26" x14ac:dyDescent="0.2">
      <c r="A5" s="105" t="s">
        <v>70</v>
      </c>
      <c r="B5" s="105"/>
      <c r="C5" s="105"/>
      <c r="D5" s="105"/>
      <c r="E5" s="105"/>
      <c r="F5" s="105"/>
      <c r="G5" s="105"/>
      <c r="H5" s="105"/>
      <c r="I5" s="105"/>
      <c r="J5" s="105"/>
      <c r="K5" s="105"/>
      <c r="L5" s="105"/>
      <c r="M5" s="105"/>
      <c r="N5" s="48"/>
      <c r="P5" s="49"/>
    </row>
    <row r="6" spans="1:26" x14ac:dyDescent="0.2">
      <c r="A6" s="105"/>
      <c r="B6" s="105"/>
      <c r="C6" s="105"/>
      <c r="D6" s="105"/>
      <c r="E6" s="105"/>
      <c r="F6" s="105"/>
      <c r="G6" s="105"/>
      <c r="H6" s="105"/>
      <c r="I6" s="105"/>
      <c r="J6" s="105"/>
      <c r="K6" s="105"/>
      <c r="L6" s="105"/>
      <c r="M6" s="105"/>
    </row>
    <row r="7" spans="1:26" x14ac:dyDescent="0.2">
      <c r="A7" s="50"/>
      <c r="B7" s="50"/>
      <c r="C7" s="50"/>
      <c r="D7" s="50"/>
      <c r="E7" s="50"/>
      <c r="F7" s="50"/>
      <c r="G7" s="51"/>
      <c r="H7" s="50"/>
      <c r="I7" s="52"/>
      <c r="J7" s="51"/>
      <c r="K7" s="50"/>
      <c r="L7" s="50"/>
      <c r="M7" s="50"/>
    </row>
    <row r="8" spans="1:26" x14ac:dyDescent="0.2">
      <c r="A8" s="50"/>
      <c r="B8" s="53" t="s">
        <v>63</v>
      </c>
      <c r="C8" s="50"/>
      <c r="D8" s="108" t="s">
        <v>64</v>
      </c>
      <c r="E8" s="108"/>
      <c r="F8" s="108"/>
      <c r="G8" s="51"/>
      <c r="H8" s="50"/>
      <c r="I8" s="108" t="s">
        <v>65</v>
      </c>
      <c r="J8" s="108"/>
      <c r="K8" s="108"/>
      <c r="L8" s="51"/>
      <c r="M8" s="51"/>
      <c r="N8" s="48"/>
      <c r="P8" s="49"/>
    </row>
    <row r="9" spans="1:26" ht="16" x14ac:dyDescent="0.2">
      <c r="A9" s="50"/>
      <c r="B9" s="50"/>
      <c r="C9" s="50"/>
      <c r="D9" s="109" t="s">
        <v>66</v>
      </c>
      <c r="E9" s="109"/>
      <c r="F9" s="109"/>
      <c r="G9" s="50"/>
      <c r="H9" s="50"/>
      <c r="I9" s="107" t="s">
        <v>67</v>
      </c>
      <c r="J9" s="107"/>
      <c r="K9" s="107"/>
      <c r="L9" s="107"/>
      <c r="M9" s="51"/>
      <c r="N9" s="48"/>
      <c r="P9" s="49"/>
    </row>
    <row r="10" spans="1:26" x14ac:dyDescent="0.2">
      <c r="A10" s="50"/>
      <c r="B10" s="50"/>
      <c r="C10" s="50"/>
      <c r="D10" s="50"/>
      <c r="E10" s="50"/>
      <c r="F10" s="50"/>
      <c r="G10" s="51"/>
      <c r="H10" s="50"/>
      <c r="I10" s="50"/>
      <c r="J10" s="51"/>
      <c r="K10" s="50"/>
      <c r="L10" s="51"/>
      <c r="M10" s="51"/>
      <c r="N10" s="48"/>
      <c r="P10" s="49"/>
    </row>
    <row r="11" spans="1:26" x14ac:dyDescent="0.2">
      <c r="G11" s="48"/>
      <c r="I11" s="49"/>
      <c r="J11" s="48"/>
      <c r="L11" s="48"/>
      <c r="M11" s="48"/>
      <c r="N11" s="48"/>
      <c r="P11" s="49"/>
    </row>
    <row r="12" spans="1:26" ht="19" x14ac:dyDescent="0.25">
      <c r="A12" s="106" t="s">
        <v>68</v>
      </c>
      <c r="B12" s="106"/>
      <c r="C12" s="106"/>
      <c r="D12" s="106"/>
      <c r="E12" s="106"/>
      <c r="F12" s="106"/>
      <c r="G12" s="106"/>
      <c r="H12" s="106"/>
      <c r="I12" s="106"/>
      <c r="J12" s="106"/>
      <c r="K12" s="106"/>
      <c r="L12" s="106"/>
      <c r="M12" s="106"/>
    </row>
    <row r="14" spans="1:26" ht="15" customHeight="1" x14ac:dyDescent="0.2">
      <c r="B14" s="104" t="s">
        <v>88</v>
      </c>
      <c r="C14" s="104"/>
      <c r="D14" s="104"/>
      <c r="E14" s="104"/>
      <c r="F14" s="104"/>
      <c r="G14" s="104"/>
      <c r="H14" s="104"/>
      <c r="I14" s="104"/>
      <c r="J14" s="104"/>
      <c r="K14" s="104"/>
      <c r="L14" s="104"/>
      <c r="P14" s="104"/>
      <c r="Q14" s="104"/>
      <c r="R14" s="104"/>
      <c r="S14" s="104"/>
      <c r="T14" s="104"/>
      <c r="U14" s="104"/>
      <c r="V14" s="104"/>
      <c r="W14" s="104"/>
      <c r="X14" s="104"/>
      <c r="Y14" s="104"/>
      <c r="Z14" s="104"/>
    </row>
    <row r="15" spans="1:26" x14ac:dyDescent="0.2">
      <c r="B15" s="104"/>
      <c r="C15" s="104"/>
      <c r="D15" s="104"/>
      <c r="E15" s="104"/>
      <c r="F15" s="104"/>
      <c r="G15" s="104"/>
      <c r="H15" s="104"/>
      <c r="I15" s="104"/>
      <c r="J15" s="104"/>
      <c r="K15" s="104"/>
      <c r="L15" s="104"/>
      <c r="P15" s="104"/>
      <c r="Q15" s="104"/>
      <c r="R15" s="104"/>
      <c r="S15" s="104"/>
      <c r="T15" s="104"/>
      <c r="U15" s="104"/>
      <c r="V15" s="104"/>
      <c r="W15" s="104"/>
      <c r="X15" s="104"/>
      <c r="Y15" s="104"/>
      <c r="Z15" s="104"/>
    </row>
    <row r="16" spans="1:26" x14ac:dyDescent="0.2">
      <c r="B16" s="104"/>
      <c r="C16" s="104"/>
      <c r="D16" s="104"/>
      <c r="E16" s="104"/>
      <c r="F16" s="104"/>
      <c r="G16" s="104"/>
      <c r="H16" s="104"/>
      <c r="I16" s="104"/>
      <c r="J16" s="104"/>
      <c r="K16" s="104"/>
      <c r="L16" s="104"/>
      <c r="M16" s="48"/>
      <c r="N16" s="48"/>
      <c r="P16" s="104"/>
      <c r="Q16" s="104"/>
      <c r="R16" s="104"/>
      <c r="S16" s="104"/>
      <c r="T16" s="104"/>
      <c r="U16" s="104"/>
      <c r="V16" s="104"/>
      <c r="W16" s="104"/>
      <c r="X16" s="104"/>
      <c r="Y16" s="104"/>
      <c r="Z16" s="104"/>
    </row>
    <row r="17" spans="1:26" x14ac:dyDescent="0.2">
      <c r="B17" s="104"/>
      <c r="C17" s="104"/>
      <c r="D17" s="104"/>
      <c r="E17" s="104"/>
      <c r="F17" s="104"/>
      <c r="G17" s="104"/>
      <c r="H17" s="104"/>
      <c r="I17" s="104"/>
      <c r="J17" s="104"/>
      <c r="K17" s="104"/>
      <c r="L17" s="104"/>
      <c r="M17" s="48"/>
      <c r="N17" s="48"/>
      <c r="P17" s="104"/>
      <c r="Q17" s="104"/>
      <c r="R17" s="104"/>
      <c r="S17" s="104"/>
      <c r="T17" s="104"/>
      <c r="U17" s="104"/>
      <c r="V17" s="104"/>
      <c r="W17" s="104"/>
      <c r="X17" s="104"/>
      <c r="Y17" s="104"/>
      <c r="Z17" s="104"/>
    </row>
    <row r="18" spans="1:26" x14ac:dyDescent="0.2">
      <c r="B18" s="104"/>
      <c r="C18" s="104"/>
      <c r="D18" s="104"/>
      <c r="E18" s="104"/>
      <c r="F18" s="104"/>
      <c r="G18" s="104"/>
      <c r="H18" s="104"/>
      <c r="I18" s="104"/>
      <c r="J18" s="104"/>
      <c r="K18" s="104"/>
      <c r="L18" s="104"/>
      <c r="M18" s="48"/>
      <c r="N18" s="48"/>
      <c r="P18" s="104"/>
      <c r="Q18" s="104"/>
      <c r="R18" s="104"/>
      <c r="S18" s="104"/>
      <c r="T18" s="104"/>
      <c r="U18" s="104"/>
      <c r="V18" s="104"/>
      <c r="W18" s="104"/>
      <c r="X18" s="104"/>
      <c r="Y18" s="104"/>
      <c r="Z18" s="104"/>
    </row>
    <row r="19" spans="1:26" x14ac:dyDescent="0.2">
      <c r="B19" s="104"/>
      <c r="C19" s="104"/>
      <c r="D19" s="104"/>
      <c r="E19" s="104"/>
      <c r="F19" s="104"/>
      <c r="G19" s="104"/>
      <c r="H19" s="104"/>
      <c r="I19" s="104"/>
      <c r="J19" s="104"/>
      <c r="K19" s="104"/>
      <c r="L19" s="104"/>
      <c r="M19" s="48"/>
      <c r="N19" s="48"/>
      <c r="P19" s="54"/>
      <c r="Q19" s="54"/>
      <c r="R19" s="54"/>
      <c r="S19" s="54"/>
      <c r="T19" s="54"/>
      <c r="U19" s="54"/>
      <c r="V19" s="54"/>
      <c r="W19" s="54"/>
      <c r="X19" s="54"/>
      <c r="Y19" s="54"/>
      <c r="Z19" s="54"/>
    </row>
    <row r="20" spans="1:26" x14ac:dyDescent="0.2">
      <c r="B20" s="104"/>
      <c r="C20" s="104"/>
      <c r="D20" s="104"/>
      <c r="E20" s="104"/>
      <c r="F20" s="104"/>
      <c r="G20" s="104"/>
      <c r="H20" s="104"/>
      <c r="I20" s="104"/>
      <c r="J20" s="104"/>
      <c r="K20" s="104"/>
      <c r="L20" s="104"/>
      <c r="M20" s="48"/>
      <c r="N20" s="48"/>
      <c r="P20" s="54"/>
      <c r="Q20" s="54"/>
      <c r="R20" s="54"/>
      <c r="S20" s="54"/>
      <c r="T20" s="54"/>
      <c r="U20" s="54"/>
      <c r="V20" s="54"/>
      <c r="W20" s="54"/>
      <c r="X20" s="54"/>
      <c r="Y20" s="54"/>
      <c r="Z20" s="54"/>
    </row>
    <row r="21" spans="1:26" x14ac:dyDescent="0.2">
      <c r="B21" s="104"/>
      <c r="C21" s="104"/>
      <c r="D21" s="104"/>
      <c r="E21" s="104"/>
      <c r="F21" s="104"/>
      <c r="G21" s="104"/>
      <c r="H21" s="104"/>
      <c r="I21" s="104"/>
      <c r="J21" s="104"/>
      <c r="K21" s="104"/>
      <c r="L21" s="104"/>
      <c r="M21" s="48"/>
      <c r="N21" s="48"/>
      <c r="P21" s="54"/>
      <c r="Q21" s="54"/>
      <c r="R21" s="54"/>
      <c r="S21" s="54"/>
      <c r="T21" s="54"/>
      <c r="U21" s="54"/>
      <c r="V21" s="54"/>
      <c r="W21" s="54"/>
      <c r="X21" s="54"/>
      <c r="Y21" s="54"/>
      <c r="Z21" s="54"/>
    </row>
    <row r="22" spans="1:26" x14ac:dyDescent="0.2">
      <c r="B22" s="55"/>
      <c r="C22" s="55"/>
      <c r="D22" s="55"/>
      <c r="E22" s="55"/>
      <c r="F22" s="55"/>
      <c r="G22" s="55"/>
      <c r="H22" s="55"/>
      <c r="I22" s="55"/>
      <c r="J22" s="55"/>
      <c r="K22" s="55"/>
      <c r="L22" s="55"/>
      <c r="M22" s="48"/>
      <c r="N22" s="48"/>
      <c r="P22" s="49"/>
    </row>
    <row r="23" spans="1:26" ht="19" x14ac:dyDescent="0.25">
      <c r="A23" s="106" t="s">
        <v>69</v>
      </c>
      <c r="B23" s="106"/>
      <c r="C23" s="106"/>
      <c r="D23" s="106"/>
      <c r="E23" s="106"/>
      <c r="F23" s="106"/>
      <c r="G23" s="106"/>
      <c r="H23" s="106"/>
      <c r="I23" s="106"/>
      <c r="J23" s="106"/>
      <c r="K23" s="106"/>
      <c r="L23" s="106"/>
      <c r="M23" s="106"/>
      <c r="N23" s="48"/>
      <c r="P23" s="49"/>
    </row>
    <row r="24" spans="1:26" x14ac:dyDescent="0.2">
      <c r="G24" s="48"/>
      <c r="I24" s="49"/>
      <c r="J24" s="48"/>
      <c r="L24" s="48"/>
      <c r="M24" s="48"/>
      <c r="N24" s="48"/>
      <c r="P24" s="49"/>
    </row>
    <row r="25" spans="1:26" ht="15" customHeight="1" x14ac:dyDescent="0.2">
      <c r="B25" s="104" t="s">
        <v>87</v>
      </c>
      <c r="C25" s="104"/>
      <c r="D25" s="104"/>
      <c r="E25" s="104"/>
      <c r="F25" s="104"/>
      <c r="G25" s="104"/>
      <c r="H25" s="104"/>
      <c r="I25" s="104"/>
      <c r="J25" s="104"/>
      <c r="K25" s="104"/>
      <c r="L25" s="104"/>
      <c r="M25" s="48"/>
      <c r="N25" s="48"/>
      <c r="P25" s="49"/>
    </row>
    <row r="26" spans="1:26" x14ac:dyDescent="0.2">
      <c r="B26" s="104"/>
      <c r="C26" s="104"/>
      <c r="D26" s="104"/>
      <c r="E26" s="104"/>
      <c r="F26" s="104"/>
      <c r="G26" s="104"/>
      <c r="H26" s="104"/>
      <c r="I26" s="104"/>
      <c r="J26" s="104"/>
      <c r="K26" s="104"/>
      <c r="L26" s="104"/>
    </row>
    <row r="27" spans="1:26" x14ac:dyDescent="0.2">
      <c r="B27" s="104"/>
      <c r="C27" s="104"/>
      <c r="D27" s="104"/>
      <c r="E27" s="104"/>
      <c r="F27" s="104"/>
      <c r="G27" s="104"/>
      <c r="H27" s="104"/>
      <c r="I27" s="104"/>
      <c r="J27" s="104"/>
      <c r="K27" s="104"/>
      <c r="L27" s="104"/>
    </row>
    <row r="28" spans="1:26" x14ac:dyDescent="0.2">
      <c r="B28" s="104"/>
      <c r="C28" s="104"/>
      <c r="D28" s="104"/>
      <c r="E28" s="104"/>
      <c r="F28" s="104"/>
      <c r="G28" s="104"/>
      <c r="H28" s="104"/>
      <c r="I28" s="104"/>
      <c r="J28" s="104"/>
      <c r="K28" s="104"/>
      <c r="L28" s="104"/>
    </row>
    <row r="29" spans="1:26" x14ac:dyDescent="0.2">
      <c r="B29" s="104"/>
      <c r="C29" s="104"/>
      <c r="D29" s="104"/>
      <c r="E29" s="104"/>
      <c r="F29" s="104"/>
      <c r="G29" s="104"/>
      <c r="H29" s="104"/>
      <c r="I29" s="104"/>
      <c r="J29" s="104"/>
      <c r="K29" s="104"/>
      <c r="L29" s="104"/>
    </row>
    <row r="30" spans="1:26" x14ac:dyDescent="0.2">
      <c r="B30" s="104"/>
      <c r="C30" s="104"/>
      <c r="D30" s="104"/>
      <c r="E30" s="104"/>
      <c r="F30" s="104"/>
      <c r="G30" s="104"/>
      <c r="H30" s="104"/>
      <c r="I30" s="104"/>
      <c r="J30" s="104"/>
      <c r="K30" s="104"/>
      <c r="L30" s="104"/>
      <c r="M30" s="48"/>
      <c r="N30" s="48"/>
      <c r="P30" s="49"/>
    </row>
    <row r="31" spans="1:26" x14ac:dyDescent="0.2">
      <c r="B31" s="104"/>
      <c r="C31" s="104"/>
      <c r="D31" s="104"/>
      <c r="E31" s="104"/>
      <c r="F31" s="104"/>
      <c r="G31" s="104"/>
      <c r="H31" s="104"/>
      <c r="I31" s="104"/>
      <c r="J31" s="104"/>
      <c r="K31" s="104"/>
      <c r="L31" s="104"/>
      <c r="M31" s="48"/>
      <c r="N31" s="48"/>
      <c r="P31" s="49"/>
    </row>
    <row r="32" spans="1:26" x14ac:dyDescent="0.2">
      <c r="B32" s="104"/>
      <c r="C32" s="104"/>
      <c r="D32" s="104"/>
      <c r="E32" s="104"/>
      <c r="F32" s="104"/>
      <c r="G32" s="104"/>
      <c r="H32" s="104"/>
      <c r="I32" s="104"/>
      <c r="J32" s="104"/>
      <c r="K32" s="104"/>
      <c r="L32" s="104"/>
      <c r="M32" s="48"/>
      <c r="N32" s="48"/>
      <c r="P32" s="49"/>
    </row>
    <row r="33" spans="2:16" x14ac:dyDescent="0.2">
      <c r="B33" s="104"/>
      <c r="C33" s="104"/>
      <c r="D33" s="104"/>
      <c r="E33" s="104"/>
      <c r="F33" s="104"/>
      <c r="G33" s="104"/>
      <c r="H33" s="104"/>
      <c r="I33" s="104"/>
      <c r="J33" s="104"/>
      <c r="K33" s="104"/>
      <c r="L33" s="104"/>
      <c r="M33" s="48"/>
      <c r="N33" s="48"/>
      <c r="P33" s="49"/>
    </row>
    <row r="34" spans="2:16" x14ac:dyDescent="0.2">
      <c r="B34" s="104"/>
      <c r="C34" s="104"/>
      <c r="D34" s="104"/>
      <c r="E34" s="104"/>
      <c r="F34" s="104"/>
      <c r="G34" s="104"/>
      <c r="H34" s="104"/>
      <c r="I34" s="104"/>
      <c r="J34" s="104"/>
      <c r="K34" s="104"/>
      <c r="L34" s="104"/>
    </row>
    <row r="35" spans="2:16" x14ac:dyDescent="0.2">
      <c r="B35" s="104"/>
      <c r="C35" s="104"/>
      <c r="D35" s="104"/>
      <c r="E35" s="104"/>
      <c r="F35" s="104"/>
      <c r="G35" s="104"/>
      <c r="H35" s="104"/>
      <c r="I35" s="104"/>
      <c r="J35" s="104"/>
      <c r="K35" s="104"/>
      <c r="L35" s="104"/>
    </row>
    <row r="36" spans="2:16" x14ac:dyDescent="0.2">
      <c r="B36" s="104"/>
      <c r="C36" s="104"/>
      <c r="D36" s="104"/>
      <c r="E36" s="104"/>
      <c r="F36" s="104"/>
      <c r="G36" s="104"/>
      <c r="H36" s="104"/>
      <c r="I36" s="104"/>
      <c r="J36" s="104"/>
      <c r="K36" s="104"/>
      <c r="L36" s="104"/>
    </row>
    <row r="37" spans="2:16" x14ac:dyDescent="0.2">
      <c r="B37" s="104"/>
      <c r="C37" s="104"/>
      <c r="D37" s="104"/>
      <c r="E37" s="104"/>
      <c r="F37" s="104"/>
      <c r="G37" s="104"/>
      <c r="H37" s="104"/>
      <c r="I37" s="104"/>
      <c r="J37" s="104"/>
      <c r="K37" s="104"/>
      <c r="L37" s="104"/>
    </row>
    <row r="38" spans="2:16" x14ac:dyDescent="0.2">
      <c r="B38" s="104"/>
      <c r="C38" s="104"/>
      <c r="D38" s="104"/>
      <c r="E38" s="104"/>
      <c r="F38" s="104"/>
      <c r="G38" s="104"/>
      <c r="H38" s="104"/>
      <c r="I38" s="104"/>
      <c r="J38" s="104"/>
      <c r="K38" s="104"/>
      <c r="L38" s="104"/>
      <c r="M38" s="48"/>
      <c r="N38" s="48"/>
      <c r="P38" s="49"/>
    </row>
    <row r="39" spans="2:16" x14ac:dyDescent="0.2">
      <c r="B39" s="104"/>
      <c r="C39" s="104"/>
      <c r="D39" s="104"/>
      <c r="E39" s="104"/>
      <c r="F39" s="104"/>
      <c r="G39" s="104"/>
      <c r="H39" s="104"/>
      <c r="I39" s="104"/>
      <c r="J39" s="104"/>
      <c r="K39" s="104"/>
      <c r="L39" s="104"/>
    </row>
    <row r="40" spans="2:16" x14ac:dyDescent="0.2">
      <c r="B40" s="104"/>
      <c r="C40" s="104"/>
      <c r="D40" s="104"/>
      <c r="E40" s="104"/>
      <c r="F40" s="104"/>
      <c r="G40" s="104"/>
      <c r="H40" s="104"/>
      <c r="I40" s="104"/>
      <c r="J40" s="104"/>
      <c r="K40" s="104"/>
      <c r="L40" s="104"/>
    </row>
    <row r="41" spans="2:16" x14ac:dyDescent="0.2">
      <c r="B41" s="104"/>
      <c r="C41" s="104"/>
      <c r="D41" s="104"/>
      <c r="E41" s="104"/>
      <c r="F41" s="104"/>
      <c r="G41" s="104"/>
      <c r="H41" s="104"/>
      <c r="I41" s="104"/>
      <c r="J41" s="104"/>
      <c r="K41" s="104"/>
      <c r="L41" s="104"/>
    </row>
    <row r="42" spans="2:16" x14ac:dyDescent="0.2">
      <c r="B42" s="104"/>
      <c r="C42" s="104"/>
      <c r="D42" s="104"/>
      <c r="E42" s="104"/>
      <c r="F42" s="104"/>
      <c r="G42" s="104"/>
      <c r="H42" s="104"/>
      <c r="I42" s="104"/>
      <c r="J42" s="104"/>
      <c r="K42" s="104"/>
      <c r="L42" s="104"/>
      <c r="M42" s="48"/>
      <c r="N42" s="48"/>
      <c r="P42" s="49"/>
    </row>
    <row r="43" spans="2:16" x14ac:dyDescent="0.2">
      <c r="B43" s="55"/>
      <c r="C43" s="55"/>
      <c r="D43" s="55"/>
      <c r="E43" s="55"/>
      <c r="F43" s="55"/>
      <c r="G43" s="55"/>
      <c r="H43" s="55"/>
      <c r="I43" s="55"/>
      <c r="J43" s="55"/>
      <c r="K43" s="55"/>
      <c r="L43" s="55"/>
    </row>
    <row r="44" spans="2:16" x14ac:dyDescent="0.2">
      <c r="B44" s="55"/>
      <c r="C44" s="55"/>
      <c r="D44" s="55"/>
      <c r="E44" s="55"/>
      <c r="F44" s="55"/>
      <c r="G44" s="55"/>
      <c r="H44" s="55"/>
      <c r="I44" s="55"/>
      <c r="J44" s="55"/>
      <c r="K44" s="55"/>
      <c r="L44" s="55"/>
    </row>
    <row r="45" spans="2:16" x14ac:dyDescent="0.2">
      <c r="B45" s="55"/>
      <c r="C45" s="55"/>
      <c r="D45" s="55"/>
      <c r="E45" s="55"/>
      <c r="F45" s="55"/>
      <c r="G45" s="55"/>
      <c r="H45" s="55"/>
      <c r="I45" s="55"/>
      <c r="J45" s="55"/>
      <c r="K45" s="55"/>
      <c r="L45" s="55"/>
    </row>
    <row r="46" spans="2:16" x14ac:dyDescent="0.2">
      <c r="B46" s="55"/>
      <c r="C46" s="55"/>
      <c r="D46" s="55"/>
      <c r="E46" s="55"/>
      <c r="F46" s="55"/>
      <c r="G46" s="55"/>
      <c r="H46" s="55"/>
      <c r="I46" s="55"/>
      <c r="J46" s="55"/>
      <c r="K46" s="55"/>
      <c r="L46" s="55"/>
    </row>
    <row r="47" spans="2:16" x14ac:dyDescent="0.2">
      <c r="B47" s="55"/>
      <c r="C47" s="55"/>
      <c r="D47" s="55"/>
      <c r="E47" s="55"/>
      <c r="F47" s="55"/>
      <c r="G47" s="55"/>
      <c r="H47" s="55"/>
      <c r="I47" s="55"/>
      <c r="J47" s="55"/>
      <c r="K47" s="55"/>
      <c r="L47" s="55"/>
    </row>
    <row r="48" spans="2:16" x14ac:dyDescent="0.2">
      <c r="B48" s="55"/>
      <c r="C48" s="55"/>
      <c r="D48" s="55"/>
      <c r="E48" s="55"/>
      <c r="F48" s="55"/>
      <c r="G48" s="55"/>
      <c r="H48" s="55"/>
      <c r="I48" s="55"/>
      <c r="J48" s="55"/>
      <c r="K48" s="55"/>
      <c r="L48" s="55"/>
    </row>
    <row r="49" spans="2:16" x14ac:dyDescent="0.2">
      <c r="B49" s="55"/>
      <c r="C49" s="55"/>
      <c r="D49" s="55"/>
      <c r="E49" s="55"/>
      <c r="F49" s="55"/>
      <c r="G49" s="55"/>
      <c r="H49" s="55"/>
      <c r="I49" s="55"/>
      <c r="J49" s="55"/>
      <c r="K49" s="55"/>
      <c r="L49" s="55"/>
      <c r="M49" s="48"/>
      <c r="N49" s="48"/>
      <c r="P49" s="49"/>
    </row>
    <row r="50" spans="2:16" x14ac:dyDescent="0.2">
      <c r="B50" s="55"/>
      <c r="C50" s="55"/>
      <c r="D50" s="55"/>
      <c r="E50" s="55"/>
      <c r="F50" s="55"/>
      <c r="G50" s="55"/>
      <c r="H50" s="55"/>
      <c r="I50" s="55"/>
      <c r="J50" s="55"/>
      <c r="K50" s="55"/>
      <c r="L50" s="55"/>
    </row>
    <row r="51" spans="2:16" x14ac:dyDescent="0.2">
      <c r="B51" s="55"/>
      <c r="C51" s="55"/>
      <c r="D51" s="55"/>
      <c r="E51" s="55"/>
      <c r="F51" s="55"/>
      <c r="G51" s="55"/>
      <c r="H51" s="55"/>
      <c r="I51" s="55"/>
      <c r="J51" s="55"/>
      <c r="K51" s="55"/>
      <c r="L51" s="55"/>
      <c r="M51" s="48"/>
      <c r="N51" s="48"/>
      <c r="P51" s="49"/>
    </row>
    <row r="52" spans="2:16" x14ac:dyDescent="0.2">
      <c r="B52" s="55"/>
      <c r="C52" s="55"/>
      <c r="D52" s="55"/>
      <c r="E52" s="55"/>
      <c r="F52" s="55"/>
      <c r="G52" s="55"/>
      <c r="H52" s="55"/>
      <c r="I52" s="55"/>
      <c r="J52" s="55"/>
      <c r="K52" s="55"/>
      <c r="L52" s="55"/>
    </row>
    <row r="53" spans="2:16" x14ac:dyDescent="0.2">
      <c r="B53" s="55"/>
      <c r="C53" s="55"/>
      <c r="D53" s="55"/>
      <c r="E53" s="55"/>
      <c r="F53" s="55"/>
      <c r="G53" s="55"/>
      <c r="H53" s="55"/>
      <c r="I53" s="55"/>
      <c r="J53" s="55"/>
      <c r="K53" s="55"/>
      <c r="L53" s="55"/>
    </row>
    <row r="54" spans="2:16" x14ac:dyDescent="0.2">
      <c r="B54" s="55"/>
      <c r="C54" s="55"/>
      <c r="D54" s="55"/>
      <c r="E54" s="55"/>
      <c r="F54" s="55"/>
      <c r="G54" s="55"/>
      <c r="H54" s="55"/>
      <c r="I54" s="55"/>
      <c r="J54" s="55"/>
      <c r="K54" s="55"/>
      <c r="L54" s="55"/>
      <c r="M54" s="48"/>
      <c r="N54" s="48"/>
      <c r="P54" s="49"/>
    </row>
    <row r="55" spans="2:16" x14ac:dyDescent="0.2">
      <c r="G55" s="48"/>
      <c r="I55" s="49"/>
      <c r="J55" s="48"/>
    </row>
    <row r="56" spans="2:16" x14ac:dyDescent="0.2">
      <c r="G56" s="48"/>
      <c r="I56" s="49"/>
      <c r="J56" s="48"/>
    </row>
    <row r="57" spans="2:16" x14ac:dyDescent="0.2">
      <c r="G57" s="48"/>
      <c r="I57" s="49"/>
      <c r="J57" s="48"/>
      <c r="L57" s="48"/>
      <c r="M57" s="48"/>
      <c r="N57" s="48"/>
      <c r="P57" s="49"/>
    </row>
    <row r="58" spans="2:16" x14ac:dyDescent="0.2">
      <c r="G58" s="48"/>
      <c r="I58" s="49"/>
      <c r="J58" s="48"/>
    </row>
    <row r="59" spans="2:16" x14ac:dyDescent="0.2">
      <c r="G59" s="48"/>
      <c r="I59" s="49"/>
      <c r="J59" s="48"/>
    </row>
    <row r="60" spans="2:16" x14ac:dyDescent="0.2">
      <c r="G60" s="48"/>
      <c r="I60" s="49"/>
      <c r="J60" s="48"/>
      <c r="L60" s="48"/>
      <c r="M60" s="48"/>
      <c r="N60" s="48"/>
      <c r="P60" s="49"/>
    </row>
    <row r="61" spans="2:16" x14ac:dyDescent="0.2">
      <c r="G61" s="48"/>
      <c r="I61" s="49"/>
      <c r="J61" s="48"/>
    </row>
    <row r="62" spans="2:16" x14ac:dyDescent="0.2">
      <c r="G62" s="48"/>
      <c r="I62" s="49"/>
      <c r="J62" s="48"/>
    </row>
    <row r="63" spans="2:16" x14ac:dyDescent="0.2">
      <c r="G63" s="48"/>
      <c r="I63" s="49"/>
      <c r="J63" s="48"/>
    </row>
    <row r="64" spans="2:16" x14ac:dyDescent="0.2">
      <c r="G64" s="48"/>
      <c r="I64" s="49"/>
      <c r="J64" s="48"/>
    </row>
    <row r="65" spans="7:10" x14ac:dyDescent="0.2">
      <c r="G65" s="48"/>
      <c r="I65" s="49"/>
      <c r="J65" s="48"/>
    </row>
  </sheetData>
  <mergeCells count="10">
    <mergeCell ref="B25:L42"/>
    <mergeCell ref="A5:M6"/>
    <mergeCell ref="A12:M12"/>
    <mergeCell ref="P14:Z18"/>
    <mergeCell ref="A23:M23"/>
    <mergeCell ref="B14:L21"/>
    <mergeCell ref="I9:L9"/>
    <mergeCell ref="I8:K8"/>
    <mergeCell ref="D8:F8"/>
    <mergeCell ref="D9:F9"/>
  </mergeCells>
  <hyperlinks>
    <hyperlink ref="D8" r:id="rId1" xr:uid="{6B12106B-7BBA-BC4E-ADBD-55247B9B484F}"/>
    <hyperlink ref="D9" r:id="rId2" xr:uid="{24D13726-8E1B-4F4A-AEC2-D16D0ACBBA8B}"/>
    <hyperlink ref="I8" r:id="rId3" xr:uid="{DD0B71BB-C49C-4B41-BD88-03B85098EDED}"/>
    <hyperlink ref="I9" r:id="rId4" xr:uid="{6A11BE7F-7905-014C-A7B1-9A0681D83A76}"/>
  </hyperlinks>
  <pageMargins left="0.7" right="0.7" top="0.75" bottom="0.75" header="0.3" footer="0.3"/>
  <pageSetup paperSize="9" orientation="portrait" horizontalDpi="0" verticalDpi="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56BA7-F0EC-8542-98E7-8AB7F63D979C}">
  <dimension ref="A1:K16"/>
  <sheetViews>
    <sheetView zoomScale="140" zoomScaleNormal="140" workbookViewId="0"/>
  </sheetViews>
  <sheetFormatPr baseColWidth="10" defaultRowHeight="16" x14ac:dyDescent="0.2"/>
  <cols>
    <col min="1" max="1" width="2.33203125" customWidth="1"/>
    <col min="4" max="4" width="16.1640625" customWidth="1"/>
    <col min="5" max="5" width="29.5" customWidth="1"/>
    <col min="6" max="6" width="18.1640625" customWidth="1"/>
    <col min="7" max="7" width="21" customWidth="1"/>
    <col min="8" max="9" width="3.33203125" customWidth="1"/>
    <col min="10" max="10" width="20.33203125" customWidth="1"/>
    <col min="11" max="11" width="21" customWidth="1"/>
    <col min="12" max="12" width="18.6640625" customWidth="1"/>
  </cols>
  <sheetData>
    <row r="1" spans="1:11" ht="17" thickBot="1" x14ac:dyDescent="0.25"/>
    <row r="2" spans="1:11" ht="17" thickBot="1" x14ac:dyDescent="0.25">
      <c r="C2" s="110" t="s">
        <v>71</v>
      </c>
      <c r="D2" s="111"/>
      <c r="E2" s="111"/>
      <c r="F2" s="112"/>
      <c r="G2" s="113" t="s">
        <v>75</v>
      </c>
      <c r="J2" s="110" t="s">
        <v>72</v>
      </c>
      <c r="K2" s="112"/>
    </row>
    <row r="3" spans="1:11" ht="35" thickBot="1" x14ac:dyDescent="0.25">
      <c r="C3" s="41" t="s">
        <v>10</v>
      </c>
      <c r="D3" s="63" t="s">
        <v>85</v>
      </c>
      <c r="E3" s="42" t="s">
        <v>11</v>
      </c>
      <c r="F3" s="43" t="s">
        <v>12</v>
      </c>
      <c r="G3" s="114"/>
      <c r="J3" s="64" t="s">
        <v>76</v>
      </c>
      <c r="K3" s="45">
        <v>0.03</v>
      </c>
    </row>
    <row r="4" spans="1:11" ht="17" thickBot="1" x14ac:dyDescent="0.25">
      <c r="B4" s="38" t="s">
        <v>0</v>
      </c>
      <c r="C4" s="4" t="s">
        <v>80</v>
      </c>
      <c r="D4" s="5">
        <v>33450</v>
      </c>
      <c r="E4" s="65" t="str">
        <f>IF(C4="","Please enter a stock ticker in C3",HYPERLINK("https://finance.yahoo.com/quote/"&amp;C4&amp;"/cash-flow/"))</f>
        <v>https://finance.yahoo.com/quote/XOM/cash-flow/</v>
      </c>
      <c r="F4" s="6">
        <v>-0.01</v>
      </c>
      <c r="G4" s="56" t="str">
        <f>IF(D4="","",IF($C$4="","",IF('Free Cash Flow Data'!$F$12&lt;Compare!C4,"$ "&amp;ROUND('Free Cash Flow Data'!$F$12,2)&amp;" (-"&amp;100*ROUND((Compare!C4-'Free Cash Flow Data'!$F$12)/Compare!C4,4)&amp;"%)","$ "&amp;ROUND('Free Cash Flow Data'!$F$12,2)&amp;" (+"&amp;100*ROUND(('Free Cash Flow Data'!$F$12-Compare!C4)/Compare!C4,4)&amp;"%)")))</f>
        <v>$ 103.56 (-0.27%)</v>
      </c>
      <c r="J4" s="44" t="s">
        <v>13</v>
      </c>
      <c r="K4" s="46">
        <v>0.1</v>
      </c>
    </row>
    <row r="5" spans="1:11" x14ac:dyDescent="0.2">
      <c r="B5" s="39" t="s">
        <v>1</v>
      </c>
      <c r="C5" s="7" t="s">
        <v>81</v>
      </c>
      <c r="D5" s="36">
        <v>15108</v>
      </c>
      <c r="E5" s="66" t="str">
        <f t="shared" ref="E5:E13" si="0">IF(C5="","Please enter a stock ticker in C3",HYPERLINK("https://finance.yahoo.com/quote/"&amp;C5&amp;"/cash-flow/"))</f>
        <v>https://finance.yahoo.com/quote/CVX/cash-flow/</v>
      </c>
      <c r="F5" s="8">
        <v>9.5000000000000001E-2</v>
      </c>
      <c r="G5" s="57" t="str">
        <f>IF(D5="","",IF($C$5="","",IF('Free Cash Flow Data'!$F$24&lt;Compare!$C5,"$ "&amp;ROUND('Free Cash Flow Data'!$F$24,2)&amp;" (-"&amp;100*ROUND((Compare!$C5-'Free Cash Flow Data'!$F$24)/Compare!$C5,4)&amp;"%)","$ "&amp;ROUND('Free Cash Flow Data'!$F$24,2)&amp;" (+"&amp;100*ROUND(('Free Cash Flow Data'!$F$24-Compare!$C5)/Compare!$C5,4)&amp;"%)")))</f>
        <v>$ 155.05 (+0.25%)</v>
      </c>
    </row>
    <row r="6" spans="1:11" x14ac:dyDescent="0.2">
      <c r="B6" s="39" t="s">
        <v>2</v>
      </c>
      <c r="C6" s="7" t="s">
        <v>82</v>
      </c>
      <c r="D6" s="36">
        <v>8717</v>
      </c>
      <c r="E6" s="66" t="str">
        <f t="shared" si="0"/>
        <v>https://finance.yahoo.com/quote/COP/cash-flow/</v>
      </c>
      <c r="F6" s="8">
        <v>3.5000000000000003E-2</v>
      </c>
      <c r="G6" s="57" t="str">
        <f>IF(D6="","",IF($C$6="","",IF('Free Cash Flow Data'!$F$36&lt;Compare!$C6,"$ "&amp;ROUND('Free Cash Flow Data'!$F$36,2)&amp;" (-"&amp;100*ROUND((Compare!$C6-'Free Cash Flow Data'!$F$36)/Compare!$C6,4)&amp;"%)","$ "&amp;ROUND('Free Cash Flow Data'!$F$36,2)&amp;" (+"&amp;100*ROUND(('Free Cash Flow Data'!$F$36-Compare!$C6)/Compare!$C6,4)&amp;"%)")))</f>
        <v>$ 111.38 (-0.11%)</v>
      </c>
    </row>
    <row r="7" spans="1:11" x14ac:dyDescent="0.2">
      <c r="B7" s="39" t="s">
        <v>3</v>
      </c>
      <c r="C7" s="7" t="s">
        <v>83</v>
      </c>
      <c r="D7" s="36">
        <v>4545</v>
      </c>
      <c r="E7" s="66" t="str">
        <f t="shared" si="0"/>
        <v>https://finance.yahoo.com/quote/SLB/cash-flow/</v>
      </c>
      <c r="F7" s="8">
        <v>0.04</v>
      </c>
      <c r="G7" s="57" t="str">
        <f>IF(D7="","",IF($C$7="","",IF('Free Cash Flow Data'!$F$48&lt;Compare!$C7,"$ "&amp;ROUND('Free Cash Flow Data'!$F$48,2)&amp;" (-"&amp;100*ROUND((Compare!$C7-'Free Cash Flow Data'!$F$48)/Compare!$C7,4)&amp;"%)","$ "&amp;ROUND('Free Cash Flow Data'!$F$48,2)&amp;" (+"&amp;100*ROUND(('Free Cash Flow Data'!$F$48-Compare!$C7)/Compare!$C7,4)&amp;"%)")))</f>
        <v>$ 48.89 (+0.15%)</v>
      </c>
    </row>
    <row r="8" spans="1:11" x14ac:dyDescent="0.2">
      <c r="B8" s="39" t="s">
        <v>4</v>
      </c>
      <c r="C8" s="7" t="s">
        <v>84</v>
      </c>
      <c r="D8" s="36">
        <v>5155</v>
      </c>
      <c r="E8" s="66" t="str">
        <f t="shared" si="0"/>
        <v>https://finance.yahoo.com/quote/EOG/cash-flow/</v>
      </c>
      <c r="F8" s="8">
        <v>-5.0000000000000001E-3</v>
      </c>
      <c r="G8" s="57" t="str">
        <f>IF(D8="","",IF($C$8="","",IF('Free Cash Flow Data'!$F$60&lt;Compare!$C8,"$ "&amp;ROUND('Free Cash Flow Data'!$F$60,2)&amp;" (-"&amp;100*ROUND((Compare!$C8-'Free Cash Flow Data'!$F$60)/Compare!$C8,4)&amp;"%)","$ "&amp;ROUND('Free Cash Flow Data'!$F$60,2)&amp;" (+"&amp;100*ROUND(('Free Cash Flow Data'!$F$60-Compare!$C8)/Compare!$C8,4)&amp;"%)")))</f>
        <v>$ 111.81 (-0.05%)</v>
      </c>
    </row>
    <row r="9" spans="1:11" x14ac:dyDescent="0.2">
      <c r="B9" s="39" t="s">
        <v>5</v>
      </c>
      <c r="C9" s="7"/>
      <c r="D9" s="36"/>
      <c r="E9" s="66" t="str">
        <f t="shared" si="0"/>
        <v>Please enter a stock ticker in C3</v>
      </c>
      <c r="F9" s="8"/>
      <c r="G9" s="57" t="str">
        <f>IF(D9="","",IF($C$9="","",IF('Free Cash Flow Data'!$F$72&lt;Compare!$C9,"$ "&amp;ROUND('Free Cash Flow Data'!$F$72,2)&amp;" (-"&amp;100*ROUND((Compare!$C9-'Free Cash Flow Data'!$F$72)/Compare!$C9,4)&amp;"%)","$ "&amp;ROUND('Free Cash Flow Data'!$F$72,2)&amp;" (+"&amp;100*ROUND(('Free Cash Flow Data'!$F$72-Compare!$C9)/Compare!$C9,4)&amp;"%)")))</f>
        <v/>
      </c>
    </row>
    <row r="10" spans="1:11" x14ac:dyDescent="0.2">
      <c r="B10" s="39" t="s">
        <v>6</v>
      </c>
      <c r="C10" s="7"/>
      <c r="D10" s="36"/>
      <c r="E10" s="66" t="str">
        <f t="shared" si="0"/>
        <v>Please enter a stock ticker in C3</v>
      </c>
      <c r="F10" s="8"/>
      <c r="G10" s="57" t="str">
        <f>IF(D10="","",IF($C$10="","",IF('Free Cash Flow Data'!$F$84&lt;Compare!$C10,"$ "&amp;ROUND('Free Cash Flow Data'!$F$84,2)&amp;" (-"&amp;100*ROUND((Compare!$C10-'Free Cash Flow Data'!$F$84)/Compare!$C10,4)&amp;"%)","$ "&amp;ROUND('Free Cash Flow Data'!$F$84,2)&amp;" (+"&amp;100*ROUND(('Free Cash Flow Data'!$F$84-Compare!$C10)/Compare!$C10,4)&amp;"%)")))</f>
        <v/>
      </c>
    </row>
    <row r="11" spans="1:11" x14ac:dyDescent="0.2">
      <c r="B11" s="39" t="s">
        <v>7</v>
      </c>
      <c r="C11" s="7"/>
      <c r="D11" s="36"/>
      <c r="E11" s="66" t="str">
        <f t="shared" si="0"/>
        <v>Please enter a stock ticker in C3</v>
      </c>
      <c r="F11" s="8"/>
      <c r="G11" s="57" t="str">
        <f>IF(D11="","",IF($C$11="","",IF('Free Cash Flow Data'!$F$96&lt;Compare!$C11,"$ "&amp;ROUND('Free Cash Flow Data'!$F$96,2)&amp;" (-"&amp;100*ROUND((Compare!$C11-'Free Cash Flow Data'!$F$96)/Compare!$C11,4)&amp;"%)","$ "&amp;ROUND('Free Cash Flow Data'!$F$96,2)&amp;" (+"&amp;100*ROUND(('Free Cash Flow Data'!$F$96-Compare!$C11)/Compare!$C11,4)&amp;"%)")))</f>
        <v/>
      </c>
    </row>
    <row r="12" spans="1:11" x14ac:dyDescent="0.2">
      <c r="B12" s="39" t="s">
        <v>8</v>
      </c>
      <c r="C12" s="7"/>
      <c r="D12" s="36"/>
      <c r="E12" s="66" t="str">
        <f t="shared" si="0"/>
        <v>Please enter a stock ticker in C3</v>
      </c>
      <c r="F12" s="8"/>
      <c r="G12" s="57" t="str">
        <f>IF(D12="","",IF($C$12="","",IF('Free Cash Flow Data'!$F$108&lt;Compare!$C12,"$ "&amp;ROUND('Free Cash Flow Data'!$F$108,2)&amp;" (-"&amp;100*ROUND((Compare!$C12-'Free Cash Flow Data'!$F$108)/Compare!$C12,4)&amp;"%)","$ "&amp;ROUND('Free Cash Flow Data'!$F$108,2)&amp;" (+"&amp;100*ROUND(('Free Cash Flow Data'!$F$108-Compare!$C12)/Compare!$C12,4)&amp;"%)")))</f>
        <v/>
      </c>
    </row>
    <row r="13" spans="1:11" ht="17" thickBot="1" x14ac:dyDescent="0.25">
      <c r="B13" s="40" t="s">
        <v>9</v>
      </c>
      <c r="C13" s="9"/>
      <c r="D13" s="37"/>
      <c r="E13" s="67" t="str">
        <f t="shared" si="0"/>
        <v>Please enter a stock ticker in C3</v>
      </c>
      <c r="F13" s="10"/>
      <c r="G13" s="58" t="str">
        <f>IF(D13="","",IF($C$13="","",IF('Free Cash Flow Data'!$F$120&lt;Compare!$C13,"$ "&amp;ROUND('Free Cash Flow Data'!$F$120,2)&amp;" (-"&amp;100*ROUND((Compare!$C13-'Free Cash Flow Data'!$F$120)/Compare!$C13,4)&amp;"%)","$ "&amp;ROUND('Free Cash Flow Data'!$F$120,2)&amp;" (+"&amp;100*ROUND(('Free Cash Flow Data'!$F$120-Compare!$C13)/Compare!$C13,4)&amp;"%)")))</f>
        <v/>
      </c>
    </row>
    <row r="16" spans="1:11" s="100" customFormat="1" x14ac:dyDescent="0.2">
      <c r="A16"/>
      <c r="B16" s="100" t="s">
        <v>86</v>
      </c>
    </row>
  </sheetData>
  <mergeCells count="3">
    <mergeCell ref="C2:F2"/>
    <mergeCell ref="J2:K2"/>
    <mergeCell ref="G2:G3"/>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53430-D5C4-054F-94F2-8AB80C5C936F}">
  <dimension ref="B1:L17"/>
  <sheetViews>
    <sheetView zoomScale="130" zoomScaleNormal="130" workbookViewId="0">
      <pane xSplit="2" ySplit="3" topLeftCell="C4" activePane="bottomRight" state="frozen"/>
      <selection pane="topRight" activeCell="C1" sqref="C1"/>
      <selection pane="bottomLeft" activeCell="A4" sqref="A4"/>
      <selection pane="bottomRight"/>
    </sheetView>
  </sheetViews>
  <sheetFormatPr baseColWidth="10" defaultRowHeight="16" x14ac:dyDescent="0.2"/>
  <cols>
    <col min="1" max="1" width="1.33203125" customWidth="1"/>
    <col min="2" max="2" width="6.5" customWidth="1"/>
    <col min="4" max="4" width="17" customWidth="1"/>
    <col min="5" max="5" width="13.6640625" customWidth="1"/>
    <col min="6" max="6" width="15.83203125" customWidth="1"/>
    <col min="7" max="7" width="17.5" customWidth="1"/>
    <col min="8" max="8" width="13.33203125" customWidth="1"/>
    <col min="9" max="9" width="20.1640625" customWidth="1"/>
    <col min="10" max="10" width="13" customWidth="1"/>
    <col min="11" max="12" width="20.33203125" customWidth="1"/>
  </cols>
  <sheetData>
    <row r="1" spans="2:12" ht="7" customHeight="1" thickBot="1" x14ac:dyDescent="0.25"/>
    <row r="2" spans="2:12" ht="17" thickBot="1" x14ac:dyDescent="0.25">
      <c r="C2" s="110" t="s">
        <v>73</v>
      </c>
      <c r="D2" s="111"/>
      <c r="E2" s="111"/>
      <c r="F2" s="111"/>
      <c r="G2" s="111"/>
      <c r="H2" s="111"/>
      <c r="I2" s="111"/>
      <c r="J2" s="111"/>
      <c r="K2" s="111"/>
      <c r="L2" s="112"/>
    </row>
    <row r="3" spans="2:12" ht="69" thickBot="1" x14ac:dyDescent="0.25">
      <c r="C3" s="1" t="s">
        <v>14</v>
      </c>
      <c r="D3" s="68" t="s">
        <v>15</v>
      </c>
      <c r="E3" s="60" t="s">
        <v>16</v>
      </c>
      <c r="F3" s="60" t="s">
        <v>17</v>
      </c>
      <c r="G3" s="3" t="s">
        <v>74</v>
      </c>
      <c r="H3" s="2" t="s">
        <v>18</v>
      </c>
      <c r="I3" s="83" t="s">
        <v>77</v>
      </c>
      <c r="J3" s="59" t="s">
        <v>19</v>
      </c>
      <c r="K3" s="35" t="s">
        <v>78</v>
      </c>
      <c r="L3" s="62" t="s">
        <v>79</v>
      </c>
    </row>
    <row r="4" spans="2:12" x14ac:dyDescent="0.2">
      <c r="B4" s="101" t="str">
        <f>IF(Data!C4="","",Data!C4)</f>
        <v>XOM</v>
      </c>
      <c r="C4" s="71" cm="1">
        <f t="array" ref="C4">IF(Data!C4="","",_xldudf_OPTIONSAMURAI_STOCK(Data!C4, "stock_last"))</f>
        <v>103.84</v>
      </c>
      <c r="D4" s="72" cm="1">
        <f t="array" ref="D4">IF(Data!C4="","",_xldudf_OPTIONSAMURAI_STOCK(Data!C4, "market_cap"))</f>
        <v>415024.6</v>
      </c>
      <c r="E4" s="73">
        <f>IF(Data!C4="","",D4/C4)</f>
        <v>3996.7700308166404</v>
      </c>
      <c r="F4" s="74">
        <f>IF(Data!C4="","",Data!F4)</f>
        <v>-0.01</v>
      </c>
      <c r="G4" s="80" t="str">
        <f>IF($C$4="","",IF('Free Cash Flow Data'!$F$12&lt;$C$4,"$ "&amp;ROUND('Free Cash Flow Data'!$F$12,2)&amp;" (-"&amp;100*ROUND(($C$4-'Free Cash Flow Data'!$F$12)/$C$4,4)&amp;"%)","$ "&amp;ROUND('Free Cash Flow Data'!$F$12,2)&amp;" (+"&amp;100*ROUND(('Free Cash Flow Data'!$F$12-$C$4)/$C$4,4)&amp;"%)"))</f>
        <v>$ 103.56 (-0.27%)</v>
      </c>
      <c r="H4" s="84" cm="1">
        <f t="array" ref="H4">IF(Data!C4="","",_xldudf_OPTIONSAMURAI_STOCK(Data!C4,"eps_growth_next_5y"))</f>
        <v>-0.1074</v>
      </c>
      <c r="I4" s="90" t="str">
        <f>IFERROR(IF($C$4="","",IF('Free Cash Flow Data'!$K$12&lt;$C$4,"$ "&amp;ROUND('Free Cash Flow Data'!$K$12,2)&amp;" (-"&amp;100*ROUND(($C$4-'Free Cash Flow Data'!$K$12)/$C$4,4)&amp;"%)","$ "&amp;ROUND('Free Cash Flow Data'!$K$12,2)&amp;" (+"&amp;100*ROUND(('Free Cash Flow Data'!$K$12-$C$4)/$C$4,4)&amp;"%)")),"No value")</f>
        <v>$ 66.67 (-35.79%)</v>
      </c>
      <c r="J4" s="87" cm="1">
        <f t="array" ref="J4">IF(Data!C4="","",_xldudf_OPTIONSAMURAI_STOCK(Data!C4,"eps_growth_past_5y"))</f>
        <v>0.12740000000000001</v>
      </c>
      <c r="K4" s="94" t="str">
        <f>IFERROR(IF($C$4="","",IF('Free Cash Flow Data'!$P$12&lt;$C$4,"$ "&amp;ROUND('Free Cash Flow Data'!$P$12,2)&amp;" (-"&amp;100*ROUND(($C$4-'Free Cash Flow Data'!$P$12)/$C$4,4)&amp;"%)","$ "&amp;ROUND('Free Cash Flow Data'!$P$12,2)&amp;" (+"&amp;100*ROUND(('Free Cash Flow Data'!$P$12-$C$4)/$C$4,4)&amp;"%)")),"No value")</f>
        <v>$ 184.35 (+77.53%)</v>
      </c>
      <c r="L4" s="97" t="str" cm="1">
        <f t="array" ref="L4">IFERROR(IF($C4="","",IF(C4*(1+_xldudf_OPTIONSAMURAI_STOCK(Data!C4,"target_price_percent"))&lt;$C4,"$ "&amp;ROUND(C4*(1+_xldudf_OPTIONSAMURAI_STOCK(Data!C4,"target_price_percent")),2)&amp;" (-"&amp;100*ROUND(($C4-C4*(1+_xldudf_OPTIONSAMURAI_STOCK(Data!C4,"target_price_percent")))/$C4,4)&amp;"%)","$ "&amp;ROUND(C4*(1+_xldudf_OPTIONSAMURAI_STOCK(Data!C4,"target_price_percent")),2)&amp;" (+"&amp;100*ROUND((C4*(1+_xldudf_OPTIONSAMURAI_STOCK(Data!C4,"target_price_percent"))-$C4)/$C4,4)&amp;"%)")),"No value")</f>
        <v>$ 123.8 (+19.22%)</v>
      </c>
    </row>
    <row r="5" spans="2:12" x14ac:dyDescent="0.2">
      <c r="B5" s="102" t="str">
        <f>IF(Data!C5="","",Data!C5)</f>
        <v>CVX</v>
      </c>
      <c r="C5" s="75" cm="1">
        <f t="array" ref="C5">IF(Data!C5="","",_xldudf_OPTIONSAMURAI_STOCK(Data!C5, "stock_last"))</f>
        <v>154.66</v>
      </c>
      <c r="D5" s="69" cm="1">
        <f t="array" ref="D5">IF(Data!C5="","",_xldudf_OPTIONSAMURAI_STOCK(Data!C5, "market_cap"))</f>
        <v>291077.84000000003</v>
      </c>
      <c r="E5" s="61">
        <f>IF(Data!C5="","",D5/C5)</f>
        <v>1882.0499159446531</v>
      </c>
      <c r="F5" s="70">
        <f>IF(Data!C5="","",Data!F5)</f>
        <v>9.5000000000000001E-2</v>
      </c>
      <c r="G5" s="81" t="str">
        <f>IF($C$5="","",IF('Free Cash Flow Data'!$F$24&lt;$C$5,"$ "&amp;ROUND('Free Cash Flow Data'!$F$24,2)&amp;" (-"&amp;100*ROUND(($C$5-'Free Cash Flow Data'!$F$24)/$C$5,4)&amp;"%)","$ "&amp;ROUND('Free Cash Flow Data'!$F$24,2)&amp;" (+"&amp;100*ROUND(('Free Cash Flow Data'!$F$24-$C$5)/$C$5,4)&amp;"%)"))</f>
        <v>$ 155.05 (+0.25%)</v>
      </c>
      <c r="H5" s="85" cm="1">
        <f t="array" ref="H5">IF(Data!C5="","",_xldudf_OPTIONSAMURAI_STOCK(Data!C5,"eps_growth_next_5y"))</f>
        <v>-0.05</v>
      </c>
      <c r="I5" s="91" t="str">
        <f>IFERROR(IF($C$5="","",IF('Free Cash Flow Data'!$K$24&lt;$C$5,"$ "&amp;ROUND('Free Cash Flow Data'!$K$24,2)&amp;" (-"&amp;100*ROUND(($C$5-'Free Cash Flow Data'!$K$24)/$C$5,4)&amp;"%)","$ "&amp;ROUND('Free Cash Flow Data'!$K$24,2)&amp;" (+"&amp;100*ROUND(('Free Cash Flow Data'!$K$24-$C$5)/$C$5,4)&amp;"%)")), "No value")</f>
        <v>$ 83.16 (-46.23%)</v>
      </c>
      <c r="J5" s="88" cm="1">
        <f t="array" ref="J5">IF(Data!C5="","",_xldudf_OPTIONSAMURAI_STOCK(Data!C5,"eps_growth_past_5y"))</f>
        <v>7.9600000000000004E-2</v>
      </c>
      <c r="K5" s="95" t="str">
        <f>IFERROR(IF($C$5="","",IF('Free Cash Flow Data'!$P$24&lt;$C$5,"$ "&amp;ROUND('Free Cash Flow Data'!$P$24,2)&amp;" (-"&amp;100*ROUND(($C$5-'Free Cash Flow Data'!$P$24)/$C$5,4)&amp;"%)","$ "&amp;ROUND('Free Cash Flow Data'!$P$24,2)&amp;" (+"&amp;100*ROUND(('Free Cash Flow Data'!$P$24-$C$5)/$C$5,4)&amp;"%)")), "No value")</f>
        <v>$ 145.52 (-5.91%)</v>
      </c>
      <c r="L5" s="98" t="str" cm="1">
        <f t="array" ref="L5">IFERROR(IF($C5="","",IF(C5*(1+_xldudf_OPTIONSAMURAI_STOCK(Data!C5,"target_price_percent"))&lt;$C5,"$ "&amp;ROUND(C5*(1+_xldudf_OPTIONSAMURAI_STOCK(Data!C5,"target_price_percent")),2)&amp;" (-"&amp;100*ROUND(($C5-C5*(1+_xldudf_OPTIONSAMURAI_STOCK(Data!C5,"target_price_percent")))/$C5,4)&amp;"%)","$ "&amp;ROUND(C5*(1+_xldudf_OPTIONSAMURAI_STOCK(Data!C5,"target_price_percent")),2)&amp;" (+"&amp;100*ROUND((C5*(1+_xldudf_OPTIONSAMURAI_STOCK(Data!C5,"target_price_percent"))-$C5)/$C5,4)&amp;"%)")),"No value")</f>
        <v>$ 177.65 (+14.86%)</v>
      </c>
    </row>
    <row r="6" spans="2:12" x14ac:dyDescent="0.2">
      <c r="B6" s="102" t="str">
        <f>IF(Data!C6="","",Data!C6)</f>
        <v>COP</v>
      </c>
      <c r="C6" s="75" cm="1">
        <f t="array" ref="C6">IF(Data!C6="","",_xldudf_OPTIONSAMURAI_STOCK(Data!C6, "stock_last"))</f>
        <v>111.51</v>
      </c>
      <c r="D6" s="69" cm="1">
        <f t="array" ref="D6">IF(Data!C6="","",_xldudf_OPTIONSAMURAI_STOCK(Data!C6, "market_cap"))</f>
        <v>131181.48000000001</v>
      </c>
      <c r="E6" s="61">
        <f>IF(Data!C6="","",D6/C6)</f>
        <v>1176.410008071025</v>
      </c>
      <c r="F6" s="70">
        <f>IF(Data!C6="","",Data!F6)</f>
        <v>3.5000000000000003E-2</v>
      </c>
      <c r="G6" s="81" t="str">
        <f>IF($C$6="","",IF('Free Cash Flow Data'!$F$36&lt;$C$6,"$ "&amp;ROUND('Free Cash Flow Data'!$F$36,2)&amp;" (-"&amp;100*ROUND(($C$6-'Free Cash Flow Data'!$F$36)/$C$6,4)&amp;"%)","$ "&amp;ROUND('Free Cash Flow Data'!$F$36,2)&amp;" (+"&amp;100*ROUND(('Free Cash Flow Data'!$F$36-$C$6)/$C$6,4)&amp;"%)"))</f>
        <v>$ 111.38 (-0.11%)</v>
      </c>
      <c r="H6" s="85" cm="1">
        <f t="array" ref="H6">IF(Data!C6="","",_xldudf_OPTIONSAMURAI_STOCK(Data!C6,"eps_growth_next_5y"))</f>
        <v>-0.1012</v>
      </c>
      <c r="I6" s="91" t="str">
        <f>IFERROR(IF($C$6="","",IF('Free Cash Flow Data'!$K$36&lt;$C$6,"$ "&amp;ROUND('Free Cash Flow Data'!$K$36,2)&amp;" (-"&amp;100*ROUND(($C$6-'Free Cash Flow Data'!$K$36)/$C$6,4)&amp;"%)","$ "&amp;ROUND('Free Cash Flow Data'!$K$36,2)&amp;" (+"&amp;100*ROUND(('Free Cash Flow Data'!$K$36-$C$6)/$C$6,4)&amp;"%)")),"No value")</f>
        <v>$ 60.76 (-45.52%)</v>
      </c>
      <c r="J6" s="88" cm="1">
        <f t="array" ref="J6">IF(Data!C6="","",_xldudf_OPTIONSAMURAI_STOCK(Data!C6,"eps_growth_past_5y"))</f>
        <v>0.11219999999999999</v>
      </c>
      <c r="K6" s="95" t="str">
        <f>IFERROR(IF($C$6="","",IF('Free Cash Flow Data'!$P$36&lt;$C$6,"$ "&amp;ROUND('Free Cash Flow Data'!$P$36,2)&amp;" (-"&amp;100*ROUND(($C$6-'Free Cash Flow Data'!$P$36)/$C$6,4)&amp;"%)","$ "&amp;ROUND('Free Cash Flow Data'!$P$36,2)&amp;" (+"&amp;100*ROUND(('Free Cash Flow Data'!$P$36-$C$6)/$C$6,4)&amp;"%)")),"No value")</f>
        <v>$ 153.51 (+37.67%)</v>
      </c>
      <c r="L6" s="98" t="str" cm="1">
        <f t="array" ref="L6">IFERROR(IF($C6="","",IF(C6*(1+_xldudf_OPTIONSAMURAI_STOCK(Data!C6,"target_price_percent"))&lt;$C6,"$ "&amp;ROUND(C6*(1+_xldudf_OPTIONSAMURAI_STOCK(Data!C6,"target_price_percent")),2)&amp;" (-"&amp;100*ROUND(($C6-C6*(1+_xldudf_OPTIONSAMURAI_STOCK(Data!C6,"target_price_percent")))/$C6,4)&amp;"%)","$ "&amp;ROUND(C6*(1+_xldudf_OPTIONSAMURAI_STOCK(Data!C6,"target_price_percent")),2)&amp;" (+"&amp;100*ROUND((C6*(1+_xldudf_OPTIONSAMURAI_STOCK(Data!C6,"target_price_percent"))-$C6)/$C6,4)&amp;"%)")),"No value")</f>
        <v>$ 136.14 (+22.09%)</v>
      </c>
    </row>
    <row r="7" spans="2:12" x14ac:dyDescent="0.2">
      <c r="B7" s="102" t="str">
        <f>IF(Data!C7="","",Data!C7)</f>
        <v>SLB</v>
      </c>
      <c r="C7" s="75" cm="1">
        <f t="array" ref="C7">IF(Data!C7="","",_xldudf_OPTIONSAMURAI_STOCK(Data!C7, "stock_last"))</f>
        <v>48.82</v>
      </c>
      <c r="D7" s="69" cm="1">
        <f t="array" ref="D7">IF(Data!C7="","",_xldudf_OPTIONSAMURAI_STOCK(Data!C7, "market_cap"))</f>
        <v>69685.179999999993</v>
      </c>
      <c r="E7" s="61">
        <f>IF(Data!C7="","",D7/C7)</f>
        <v>1427.3900040966814</v>
      </c>
      <c r="F7" s="70">
        <f>IF(Data!C7="","",Data!F7)</f>
        <v>0.04</v>
      </c>
      <c r="G7" s="81" t="str">
        <f>IF($C$7="","",IF('Free Cash Flow Data'!$F$48&lt;$C$7,"$ "&amp;ROUND('Free Cash Flow Data'!$F$48,2)&amp;" (-"&amp;100*ROUND(($C$7-'Free Cash Flow Data'!$F$48)/$C$7,4)&amp;"%)","$ "&amp;ROUND('Free Cash Flow Data'!$F$48,2)&amp;" (+"&amp;100*ROUND(('Free Cash Flow Data'!$F$48-$C$7)/$C$7,4)&amp;"%)"))</f>
        <v>$ 48.89 (+0.15%)</v>
      </c>
      <c r="H7" s="85" cm="1">
        <f t="array" ref="H7">IF(Data!C7="","",_xldudf_OPTIONSAMURAI_STOCK(Data!C7,"eps_growth_next_5y"))</f>
        <v>0.19700000000000001</v>
      </c>
      <c r="I7" s="91" t="str">
        <f>IFERROR(IF($C$7="","",IF('Free Cash Flow Data'!$K$48&lt;$C$7,"$ "&amp;ROUND('Free Cash Flow Data'!$K$48,2)&amp;" (-"&amp;100*ROUND(($C$7-'Free Cash Flow Data'!$K$48)/$C$7,4)&amp;"%)","$ "&amp;ROUND('Free Cash Flow Data'!$K$48,2)&amp;" (+"&amp;100*ROUND(('Free Cash Flow Data'!$K$48-$C$7)/$C$7,4)&amp;"%)")),"No value")</f>
        <v>$ 92.15 (+88.76%)</v>
      </c>
      <c r="J7" s="88" cm="1">
        <f t="array" ref="J7">IF(Data!C7="","",_xldudf_OPTIONSAMURAI_STOCK(Data!C7,"eps_growth_past_5y"))</f>
        <v>0.13739999999999999</v>
      </c>
      <c r="K7" s="95" t="str">
        <f>IFERROR(IF($C$7="","",IF('Free Cash Flow Data'!$P$48&lt;$C$7,"$ "&amp;ROUND('Free Cash Flow Data'!$P$48,2)&amp;" (-"&amp;100*ROUND(($C$7-'Free Cash Flow Data'!$P$48)/$C$7,4)&amp;"%)","$ "&amp;ROUND('Free Cash Flow Data'!$P$48,2)&amp;" (+"&amp;100*ROUND(('Free Cash Flow Data'!$P$48-$C$7)/$C$7,4)&amp;"%)")),"No value")</f>
        <v>$ 73 (+49.52%)</v>
      </c>
      <c r="L7" s="98" t="str" cm="1">
        <f t="array" ref="L7">IFERROR(IF($C7="","",IF(C7*(1+_xldudf_OPTIONSAMURAI_STOCK(Data!C7,"target_price_percent"))&lt;$C7,"$ "&amp;ROUND(C7*(1+_xldudf_OPTIONSAMURAI_STOCK(Data!C7,"target_price_percent")),2)&amp;" (-"&amp;100*ROUND(($C7-C7*(1+_xldudf_OPTIONSAMURAI_STOCK(Data!C7,"target_price_percent")))/$C7,4)&amp;"%)","$ "&amp;ROUND(C7*(1+_xldudf_OPTIONSAMURAI_STOCK(Data!C7,"target_price_percent")),2)&amp;" (+"&amp;100*ROUND((C7*(1+_xldudf_OPTIONSAMURAI_STOCK(Data!C7,"target_price_percent"))-$C7)/$C7,4)&amp;"%)")),"No value")</f>
        <v>$ 68.11 (+39.51%)</v>
      </c>
    </row>
    <row r="8" spans="2:12" x14ac:dyDescent="0.2">
      <c r="B8" s="102" t="str">
        <f>IF(Data!C8="","",Data!C8)</f>
        <v>EOG</v>
      </c>
      <c r="C8" s="75" cm="1">
        <f t="array" ref="C8">IF(Data!C8="","",_xldudf_OPTIONSAMURAI_STOCK(Data!C8, "stock_last"))</f>
        <v>111.86</v>
      </c>
      <c r="D8" s="69" cm="1">
        <f t="array" ref="D8">IF(Data!C8="","",_xldudf_OPTIONSAMURAI_STOCK(Data!C8, "market_cap"))</f>
        <v>65231.16</v>
      </c>
      <c r="E8" s="61">
        <f>IF(Data!C8="","",D8/C8)</f>
        <v>583.15000893974616</v>
      </c>
      <c r="F8" s="70">
        <f>IF(Data!C8="","",Data!F8)</f>
        <v>-5.0000000000000001E-3</v>
      </c>
      <c r="G8" s="81" t="str">
        <f>IF($C$8="","",IF('Free Cash Flow Data'!$F$60&lt;$C$8,"$ "&amp;ROUND('Free Cash Flow Data'!$F$60,2)&amp;" (-"&amp;100*ROUND(($C$8-'Free Cash Flow Data'!$F$60)/$C$8,4)&amp;"%)","$ "&amp;ROUND('Free Cash Flow Data'!$F$60,2)&amp;" (+"&amp;100*ROUND(('Free Cash Flow Data'!$F$60-$C$8)/$C$8,4)&amp;"%)"))</f>
        <v>$ 111.81 (-0.05%)</v>
      </c>
      <c r="H8" s="85" cm="1">
        <f t="array" ref="H8">IF(Data!C8="","",_xldudf_OPTIONSAMURAI_STOCK(Data!C8,"eps_growth_next_5y"))</f>
        <v>0.54900000000000004</v>
      </c>
      <c r="I8" s="91" t="str">
        <f>IFERROR(IF($C$8="","",IF('Free Cash Flow Data'!$K$60&lt;$C$8,"$ "&amp;ROUND('Free Cash Flow Data'!$K$60,2)&amp;" (-"&amp;100*ROUND(($C$8-'Free Cash Flow Data'!$K$60)/$C$8,4)&amp;"%)","$ "&amp;ROUND('Free Cash Flow Data'!$K$60,2)&amp;" (+"&amp;100*ROUND(('Free Cash Flow Data'!$K$60-$C$8)/$C$8,4)&amp;"%)")),"No value")</f>
        <v>$ 858.62 (+667.58%)</v>
      </c>
      <c r="J8" s="88" cm="1">
        <f t="array" ref="J8">IF(Data!C8="","",_xldudf_OPTIONSAMURAI_STOCK(Data!C8,"eps_growth_past_5y"))</f>
        <v>0.17150000000000001</v>
      </c>
      <c r="K8" s="95" t="str">
        <f>IFERROR(IF($C$8="","",IF('Free Cash Flow Data'!$P$60&lt;$C$8,"$ "&amp;ROUND('Free Cash Flow Data'!$P$60,2)&amp;" (-"&amp;100*ROUND(($C$8-'Free Cash Flow Data'!$P$60)/$C$8,4)&amp;"%)","$ "&amp;ROUND('Free Cash Flow Data'!$P$60,2)&amp;" (+"&amp;100*ROUND(('Free Cash Flow Data'!$P$60-$C$8)/$C$8,4)&amp;"%)")),"No value")</f>
        <v>$ 231.81 (+107.24%)</v>
      </c>
      <c r="L8" s="98" t="str" cm="1">
        <f t="array" ref="L8">IFERROR(IF($C8="","",IF(C8*(1+_xldudf_OPTIONSAMURAI_STOCK(Data!C8,"target_price_percent"))&lt;$C8,"$ "&amp;ROUND(C8*(1+_xldudf_OPTIONSAMURAI_STOCK(Data!C8,"target_price_percent")),2)&amp;" (-"&amp;100*ROUND(($C8-C8*(1+_xldudf_OPTIONSAMURAI_STOCK(Data!C8,"target_price_percent")))/$C8,4)&amp;"%)","$ "&amp;ROUND(C8*(1+_xldudf_OPTIONSAMURAI_STOCK(Data!C8,"target_price_percent")),2)&amp;" (+"&amp;100*ROUND((C8*(1+_xldudf_OPTIONSAMURAI_STOCK(Data!C8,"target_price_percent"))-$C8)/$C8,4)&amp;"%)")),"No value")</f>
        <v>$ 140.12 (+25.26%)</v>
      </c>
    </row>
    <row r="9" spans="2:12" x14ac:dyDescent="0.2">
      <c r="B9" s="102" t="str">
        <f>IF(Data!C9="","",Data!C9)</f>
        <v/>
      </c>
      <c r="C9" s="75" t="str" cm="1">
        <f t="array" ref="C9">IF(Data!C9="","",_xldudf_OPTIONSAMURAI_STOCK(Data!C9, "stock_last"))</f>
        <v/>
      </c>
      <c r="D9" s="69" t="str" cm="1">
        <f t="array" ref="D9">IF(Data!C9="","",_xldudf_OPTIONSAMURAI_STOCK(Data!C9, "market_cap"))</f>
        <v/>
      </c>
      <c r="E9" s="61" t="str">
        <f>IF(Data!C9="","",D9/C9)</f>
        <v/>
      </c>
      <c r="F9" s="70" t="str">
        <f>IF(Data!C9="","",Data!F9)</f>
        <v/>
      </c>
      <c r="G9" s="81" t="str">
        <f>IF($C$9="","",IF('Free Cash Flow Data'!$F$72&lt;$C$9,"$ "&amp;ROUND('Free Cash Flow Data'!$F$72,2)&amp;" (-"&amp;100*ROUND(($C$9-'Free Cash Flow Data'!$F$72)/$C$9,4)&amp;"%)","$ "&amp;ROUND('Free Cash Flow Data'!$F$72,2)&amp;" (+"&amp;100*ROUND(('Free Cash Flow Data'!$F$72-$C$9)/$C$9,4)&amp;"%)"))</f>
        <v/>
      </c>
      <c r="H9" s="85" t="str" cm="1">
        <f t="array" ref="H9">IF(Data!C9="","",_xldudf_OPTIONSAMURAI_STOCK(Data!C9,"eps_growth_next_5y"))</f>
        <v/>
      </c>
      <c r="I9" s="91" t="str">
        <f>IFERROR(IF($C$9="","",IF('Free Cash Flow Data'!$K$72&lt;$C$9,"$ "&amp;ROUND('Free Cash Flow Data'!$K$72,2)&amp;" (-"&amp;100*ROUND(($C$9-'Free Cash Flow Data'!$K$72)/$C$9,4)&amp;"%)","$ "&amp;ROUND('Free Cash Flow Data'!$K$72,2)&amp;" (+"&amp;100*ROUND(('Free Cash Flow Data'!$K$72-$C$9)/$C$9,4)&amp;"%)")),"No value")</f>
        <v/>
      </c>
      <c r="J9" s="88" t="str" cm="1">
        <f t="array" ref="J9">IF(Data!C9="","",_xldudf_OPTIONSAMURAI_STOCK(Data!C9,"eps_growth_past_5y"))</f>
        <v/>
      </c>
      <c r="K9" s="95" t="str">
        <f>IFERROR(IF($C$9="","",IF('Free Cash Flow Data'!$P$72&lt;$C$9,"$ "&amp;ROUND('Free Cash Flow Data'!$P$72,2)&amp;" (-"&amp;100*ROUND(($C$9-'Free Cash Flow Data'!$P$72)/$C$9,4)&amp;"%)","$ "&amp;ROUND('Free Cash Flow Data'!$P$72,2)&amp;" (+"&amp;100*ROUND(('Free Cash Flow Data'!$P$72-$C$9)/$C$9,4)&amp;"%)")),"No value")</f>
        <v/>
      </c>
      <c r="L9" s="98" t="str" cm="1">
        <f t="array" ref="L9">IFERROR(IF($C9="","",IF(C9*(1+_xldudf_OPTIONSAMURAI_STOCK(Data!C9,"target_price_percent"))&lt;$C9,"$ "&amp;ROUND(C9*(1+_xldudf_OPTIONSAMURAI_STOCK(Data!C9,"target_price_percent")),2)&amp;" (-"&amp;100*ROUND(($C9-C9*(1+_xldudf_OPTIONSAMURAI_STOCK(Data!C9,"target_price_percent")))/$C9,4)&amp;"%)","$ "&amp;ROUND(C9*(1+_xldudf_OPTIONSAMURAI_STOCK(Data!C9,"target_price_percent")),2)&amp;" (+"&amp;100*ROUND((C9*(1+_xldudf_OPTIONSAMURAI_STOCK(Data!C9,"target_price_percent"))-$C9)/$C9,4)&amp;"%)")),"No value")</f>
        <v/>
      </c>
    </row>
    <row r="10" spans="2:12" x14ac:dyDescent="0.2">
      <c r="B10" s="102" t="str">
        <f>IF(Data!C10="","",Data!C10)</f>
        <v/>
      </c>
      <c r="C10" s="75" t="str" cm="1">
        <f t="array" ref="C10">IF(Data!C10="","",_xldudf_OPTIONSAMURAI_STOCK(Data!C10, "stock_last"))</f>
        <v/>
      </c>
      <c r="D10" s="69" t="str" cm="1">
        <f t="array" ref="D10">IF(Data!C10="","",_xldudf_OPTIONSAMURAI_STOCK(Data!C10, "market_cap"))</f>
        <v/>
      </c>
      <c r="E10" s="61" t="str">
        <f>IF(Data!C10="","",D10/C10)</f>
        <v/>
      </c>
      <c r="F10" s="70" t="str">
        <f>IF(Data!C10="","",Data!F10)</f>
        <v/>
      </c>
      <c r="G10" s="81" t="str">
        <f>IF($C$10="","",IF('Free Cash Flow Data'!$F$84&lt;$C$10,"$ "&amp;ROUND('Free Cash Flow Data'!$F$84,2)&amp;" (-"&amp;100*ROUND(($C$10-'Free Cash Flow Data'!$F$84)/$C$10,4)&amp;"%)","$ "&amp;ROUND('Free Cash Flow Data'!$F$84,2)&amp;" (+"&amp;100*ROUND(('Free Cash Flow Data'!$F$84-$C$10)/$C$10,4)&amp;"%)"))</f>
        <v/>
      </c>
      <c r="H10" s="85" t="str" cm="1">
        <f t="array" ref="H10">IF(Data!C10="","",_xldudf_OPTIONSAMURAI_STOCK(Data!C10,"eps_growth_next_5y"))</f>
        <v/>
      </c>
      <c r="I10" s="91" t="str">
        <f>IFERROR(IF($C$10="","",IF('Free Cash Flow Data'!$K$84&lt;$C$10,"$ "&amp;ROUND('Free Cash Flow Data'!$K$84,2)&amp;" (-"&amp;100*ROUND(($C$10-'Free Cash Flow Data'!$K$84)/$C$10,4)&amp;"%)","$ "&amp;ROUND('Free Cash Flow Data'!$K$84,2)&amp;" (+"&amp;100*ROUND(('Free Cash Flow Data'!$K$84-$C$10)/$C$10,4)&amp;"%)")),"No value")</f>
        <v/>
      </c>
      <c r="J10" s="88" t="str" cm="1">
        <f t="array" ref="J10">IF(Data!C10="","",_xldudf_OPTIONSAMURAI_STOCK(Data!C10,"eps_growth_past_5y"))</f>
        <v/>
      </c>
      <c r="K10" s="95" t="str">
        <f>IFERROR(IF($C$10="","",IF('Free Cash Flow Data'!$P$84&lt;$C$10,"$ "&amp;ROUND('Free Cash Flow Data'!$P$84,2)&amp;" (-"&amp;100*ROUND(($C$10-'Free Cash Flow Data'!$P$84)/$C$10,4)&amp;"%)","$ "&amp;ROUND('Free Cash Flow Data'!$P$84,2)&amp;" (+"&amp;100*ROUND(('Free Cash Flow Data'!$P$84-$C$10)/$C$10,4)&amp;"%)")),"No value")</f>
        <v/>
      </c>
      <c r="L10" s="98" t="str" cm="1">
        <f t="array" ref="L10">IFERROR(IF($C10="","",IF(C10*(1+_xldudf_OPTIONSAMURAI_STOCK(Data!C10,"target_price_percent"))&lt;$C10,"$ "&amp;ROUND(C10*(1+_xldudf_OPTIONSAMURAI_STOCK(Data!C10,"target_price_percent")),2)&amp;" (-"&amp;100*ROUND(($C10-C10*(1+_xldudf_OPTIONSAMURAI_STOCK(Data!C10,"target_price_percent")))/$C10,4)&amp;"%)","$ "&amp;ROUND(C10*(1+_xldudf_OPTIONSAMURAI_STOCK(Data!C10,"target_price_percent")),2)&amp;" (+"&amp;100*ROUND((C10*(1+_xldudf_OPTIONSAMURAI_STOCK(Data!C10,"target_price_percent"))-$C10)/$C10,4)&amp;"%)")),"No value")</f>
        <v/>
      </c>
    </row>
    <row r="11" spans="2:12" x14ac:dyDescent="0.2">
      <c r="B11" s="102" t="str">
        <f>IF(Data!C11="","",Data!C11)</f>
        <v/>
      </c>
      <c r="C11" s="75" t="str" cm="1">
        <f t="array" ref="C11">IF(Data!C11="","",_xldudf_OPTIONSAMURAI_STOCK(Data!C11, "stock_last"))</f>
        <v/>
      </c>
      <c r="D11" s="69" t="str" cm="1">
        <f t="array" ref="D11">IF(Data!C11="","",_xldudf_OPTIONSAMURAI_STOCK(Data!C11, "market_cap"))</f>
        <v/>
      </c>
      <c r="E11" s="61" t="str">
        <f>IF(Data!C11="","",D11/C11)</f>
        <v/>
      </c>
      <c r="F11" s="70" t="str">
        <f>IF(Data!C11="","",Data!F11)</f>
        <v/>
      </c>
      <c r="G11" s="81" t="str">
        <f>IF($C$11="","",IF('Free Cash Flow Data'!$F$96&lt;$C$11,"$ "&amp;ROUND('Free Cash Flow Data'!$F$96,2)&amp;" (-"&amp;100*ROUND(($C$11-'Free Cash Flow Data'!$F$96)/$C$11,4)&amp;"%)","$ "&amp;ROUND('Free Cash Flow Data'!$F$96,2)&amp;" (+"&amp;100*ROUND(('Free Cash Flow Data'!$F$96-$C$11)/$C$11,4)&amp;"%)"))</f>
        <v/>
      </c>
      <c r="H11" s="85" t="str" cm="1">
        <f t="array" ref="H11">IF(Data!C11="","",_xldudf_OPTIONSAMURAI_STOCK(Data!C11,"eps_growth_next_5y"))</f>
        <v/>
      </c>
      <c r="I11" s="91" t="str">
        <f>IFERROR(IF($C$11="","",IF('Free Cash Flow Data'!$K$96&lt;$C$11,"$ "&amp;ROUND('Free Cash Flow Data'!$K$96,2)&amp;" (-"&amp;100*ROUND(($C$11-'Free Cash Flow Data'!$K$96)/$C$11,4)&amp;"%)","$ "&amp;ROUND('Free Cash Flow Data'!$K$96,2)&amp;" (+"&amp;100*ROUND(('Free Cash Flow Data'!$K$96-$C$11)/$C$11,4)&amp;"%)")),"No value")</f>
        <v/>
      </c>
      <c r="J11" s="88" t="str" cm="1">
        <f t="array" ref="J11">IF(Data!C11="","",_xldudf_OPTIONSAMURAI_STOCK(Data!C11,"eps_growth_past_5y"))</f>
        <v/>
      </c>
      <c r="K11" s="95" t="str">
        <f>IFERROR(IF($C$11="","",IF('Free Cash Flow Data'!$P$96&lt;$C$11,"$ "&amp;ROUND('Free Cash Flow Data'!$P$96,2)&amp;" (-"&amp;100*ROUND(($C$11-'Free Cash Flow Data'!$P$96)/$C$11,4)&amp;"%)","$ "&amp;ROUND('Free Cash Flow Data'!$P$96,2)&amp;" (+"&amp;100*ROUND(('Free Cash Flow Data'!$P$96-$C$11)/$C$11,4)&amp;"%)")),"No value")</f>
        <v/>
      </c>
      <c r="L11" s="98" t="str" cm="1">
        <f t="array" ref="L11">IFERROR(IF($C11="","",IF(C11*(1+_xldudf_OPTIONSAMURAI_STOCK(Data!C11,"target_price_percent"))&lt;$C11,"$ "&amp;ROUND(C11*(1+_xldudf_OPTIONSAMURAI_STOCK(Data!C11,"target_price_percent")),2)&amp;" (-"&amp;100*ROUND(($C11-C11*(1+_xldudf_OPTIONSAMURAI_STOCK(Data!C11,"target_price_percent")))/$C11,4)&amp;"%)","$ "&amp;ROUND(C11*(1+_xldudf_OPTIONSAMURAI_STOCK(Data!C11,"target_price_percent")),2)&amp;" (+"&amp;100*ROUND((C11*(1+_xldudf_OPTIONSAMURAI_STOCK(Data!C11,"target_price_percent"))-$C11)/$C11,4)&amp;"%)")),"No value")</f>
        <v/>
      </c>
    </row>
    <row r="12" spans="2:12" x14ac:dyDescent="0.2">
      <c r="B12" s="102" t="str">
        <f>IF(Data!C12="","",Data!C12)</f>
        <v/>
      </c>
      <c r="C12" s="75" t="str" cm="1">
        <f t="array" ref="C12">IF(Data!C12="","",_xldudf_OPTIONSAMURAI_STOCK(Data!C12, "stock_last"))</f>
        <v/>
      </c>
      <c r="D12" s="69" t="str" cm="1">
        <f t="array" ref="D12">IF(Data!C12="","",_xldudf_OPTIONSAMURAI_STOCK(Data!C12, "market_cap"))</f>
        <v/>
      </c>
      <c r="E12" s="61" t="str">
        <f>IF(Data!C12="","",D12/C12)</f>
        <v/>
      </c>
      <c r="F12" s="70" t="str">
        <f>IF(Data!C12="","",Data!F12)</f>
        <v/>
      </c>
      <c r="G12" s="81" t="str">
        <f>IF($C$12="","",IF('Free Cash Flow Data'!$F$108&lt;$C$12,"$ "&amp;ROUND('Free Cash Flow Data'!$F$108,2)&amp;" (-"&amp;100*ROUND(($C$12-'Free Cash Flow Data'!$F$108)/$C$12,4)&amp;"%)","$ "&amp;ROUND('Free Cash Flow Data'!$F$108,2)&amp;" (+"&amp;100*ROUND(('Free Cash Flow Data'!$F$108-$C$12)/$C$12,4)&amp;"%)"))</f>
        <v/>
      </c>
      <c r="H12" s="85" t="str" cm="1">
        <f t="array" ref="H12">IF(Data!C12="","",_xldudf_OPTIONSAMURAI_STOCK(Data!C12,"eps_growth_next_5y"))</f>
        <v/>
      </c>
      <c r="I12" s="91" t="str">
        <f>IFERROR(IF($C$12="","",IF('Free Cash Flow Data'!$K$108&lt;$C$12,"$ "&amp;ROUND('Free Cash Flow Data'!$K$108,2)&amp;" (-"&amp;100*ROUND(($C$12-'Free Cash Flow Data'!$K$108)/$C$12,4)&amp;"%)","$ "&amp;ROUND('Free Cash Flow Data'!$K$108,2)&amp;" (+"&amp;100*ROUND(('Free Cash Flow Data'!$K$108-$C$12)/$C$12,4)&amp;"%)")),"No value")</f>
        <v/>
      </c>
      <c r="J12" s="88" t="str" cm="1">
        <f t="array" ref="J12">IF(Data!C12="","",_xldudf_OPTIONSAMURAI_STOCK(Data!C12,"eps_growth_past_5y"))</f>
        <v/>
      </c>
      <c r="K12" s="95" t="str">
        <f>IFERROR(IF($C$12="","",IF('Free Cash Flow Data'!$P$108&lt;$C$12,"$ "&amp;ROUND('Free Cash Flow Data'!$P$108,2)&amp;" (-"&amp;100*ROUND(($C$12-'Free Cash Flow Data'!$P$108)/$C$12,4)&amp;"%)","$ "&amp;ROUND('Free Cash Flow Data'!$P$108,2)&amp;" (+"&amp;100*ROUND(('Free Cash Flow Data'!$P$108-$C$12)/$C$12,4)&amp;"%)")),"No value")</f>
        <v/>
      </c>
      <c r="L12" s="98" t="str" cm="1">
        <f t="array" ref="L12">IFERROR(IF($C12="","",IF(C12*(1+_xldudf_OPTIONSAMURAI_STOCK(Data!C12,"target_price_percent"))&lt;$C12,"$ "&amp;ROUND(C12*(1+_xldudf_OPTIONSAMURAI_STOCK(Data!C12,"target_price_percent")),2)&amp;" (-"&amp;100*ROUND(($C12-C12*(1+_xldudf_OPTIONSAMURAI_STOCK(Data!C12,"target_price_percent")))/$C12,4)&amp;"%)","$ "&amp;ROUND(C12*(1+_xldudf_OPTIONSAMURAI_STOCK(Data!C12,"target_price_percent")),2)&amp;" (+"&amp;100*ROUND((C12*(1+_xldudf_OPTIONSAMURAI_STOCK(Data!C12,"target_price_percent"))-$C12)/$C12,4)&amp;"%)")),"No value")</f>
        <v/>
      </c>
    </row>
    <row r="13" spans="2:12" ht="17" thickBot="1" x14ac:dyDescent="0.25">
      <c r="B13" s="103" t="str">
        <f>IF(Data!C13="","",Data!C13)</f>
        <v/>
      </c>
      <c r="C13" s="76" t="str" cm="1">
        <f t="array" ref="C13">IF(Data!C13="","",_xldudf_OPTIONSAMURAI_STOCK(Data!C13, "stock_last"))</f>
        <v/>
      </c>
      <c r="D13" s="77" t="str" cm="1">
        <f t="array" ref="D13">IF(Data!C13="","",_xldudf_OPTIONSAMURAI_STOCK(Data!C13, "market_cap"))</f>
        <v/>
      </c>
      <c r="E13" s="78" t="str">
        <f>IF(Data!C13="","",D13/C13)</f>
        <v/>
      </c>
      <c r="F13" s="79" t="str">
        <f>IF(Data!C13="","",Data!F13)</f>
        <v/>
      </c>
      <c r="G13" s="82" t="str">
        <f>IF($C$13="","",IF('Free Cash Flow Data'!$F$120&lt;$C$13,"$ "&amp;ROUND('Free Cash Flow Data'!$F$120,2)&amp;" (-"&amp;100*ROUND(($C$13-'Free Cash Flow Data'!$F$120)/$C$13,4)&amp;"%)","$ "&amp;ROUND('Free Cash Flow Data'!$F$120,2)&amp;" (+"&amp;100*ROUND(('Free Cash Flow Data'!$F$120-$C$13)/$C$13,4)&amp;"%)"))</f>
        <v/>
      </c>
      <c r="H13" s="86" t="str" cm="1">
        <f t="array" ref="H13">IF(Data!C13="","",_xldudf_OPTIONSAMURAI_STOCK(Data!C13,"eps_growth_next_5y"))</f>
        <v/>
      </c>
      <c r="I13" s="92" t="str">
        <f>IF($C$13="","",IF('Free Cash Flow Data'!$K$120&lt;$C$13,"$ "&amp;ROUND('Free Cash Flow Data'!$K$120,2)&amp;" (-"&amp;100*ROUND(($C$13-'Free Cash Flow Data'!$K$120)/$C$13,4)&amp;"%)","$ "&amp;ROUND('Free Cash Flow Data'!$K$120,2)&amp;" (+"&amp;100*ROUND(('Free Cash Flow Data'!$K$120-$C$13)/$C$13,4)&amp;"%)"))</f>
        <v/>
      </c>
      <c r="J13" s="89" t="str" cm="1">
        <f t="array" ref="J13">IF(Data!C13="","",_xldudf_OPTIONSAMURAI_STOCK(Data!C13,"eps_growth_past_5y"))</f>
        <v/>
      </c>
      <c r="K13" s="96" t="str">
        <f>IF($C$13="","",IF('Free Cash Flow Data'!$P$120&lt;$C$13,"$ "&amp;ROUND('Free Cash Flow Data'!$P$120,2)&amp;" (-"&amp;100*ROUND(($C$13-'Free Cash Flow Data'!$P$120)/$C$13,4)&amp;"%)","$ "&amp;ROUND('Free Cash Flow Data'!$P$120,2)&amp;" (+"&amp;100*ROUND(('Free Cash Flow Data'!$P$120-$C$13)/$C$13,4)&amp;"%)"))</f>
        <v/>
      </c>
      <c r="L13" s="99" t="str" cm="1">
        <f t="array" ref="L13">IFERROR(IF($C13="","",IF(C13*(1+_xldudf_OPTIONSAMURAI_STOCK(Data!C13,"target_price_percent"))&lt;$C13,"$ "&amp;ROUND(C13*(1+_xldudf_OPTIONSAMURAI_STOCK(Data!C13,"target_price_percent")),2)&amp;" (-"&amp;100*ROUND(($C13-C13*(1+_xldudf_OPTIONSAMURAI_STOCK(Data!C13,"target_price_percent")))/$C13,4)&amp;"%)","$ "&amp;ROUND(C13*(1+_xldudf_OPTIONSAMURAI_STOCK(Data!C13,"target_price_percent")),2)&amp;" (+"&amp;100*ROUND((C13*(1+_xldudf_OPTIONSAMURAI_STOCK(Data!C13,"target_price_percent"))-$C13)/$C13,4)&amp;"%)")),"No value")</f>
        <v/>
      </c>
    </row>
    <row r="17" spans="9:9" x14ac:dyDescent="0.2">
      <c r="I17" s="93"/>
    </row>
  </sheetData>
  <mergeCells count="1">
    <mergeCell ref="C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C0B50-F7B6-A245-9B8E-9265182BC333}">
  <dimension ref="B1:P120"/>
  <sheetViews>
    <sheetView zoomScale="50" zoomScaleNormal="50" workbookViewId="0">
      <pane xSplit="2" topLeftCell="C1" activePane="topRight" state="frozen"/>
      <selection pane="topRight"/>
    </sheetView>
  </sheetViews>
  <sheetFormatPr baseColWidth="10" defaultRowHeight="16" x14ac:dyDescent="0.2"/>
  <cols>
    <col min="1" max="1" width="4.1640625" customWidth="1"/>
    <col min="2" max="2" width="3.83203125" customWidth="1"/>
    <col min="3" max="3" width="58.6640625" customWidth="1"/>
    <col min="4" max="4" width="33.5" customWidth="1"/>
    <col min="5" max="5" width="39.83203125" bestFit="1" customWidth="1"/>
    <col min="6" max="6" width="31" bestFit="1" customWidth="1"/>
    <col min="8" max="8" width="58.6640625" customWidth="1"/>
    <col min="9" max="9" width="33.5" customWidth="1"/>
    <col min="10" max="10" width="39.83203125" bestFit="1" customWidth="1"/>
    <col min="11" max="11" width="31" bestFit="1" customWidth="1"/>
    <col min="13" max="13" width="58.6640625" customWidth="1"/>
    <col min="14" max="14" width="33.5" customWidth="1"/>
    <col min="15" max="15" width="39.83203125" bestFit="1" customWidth="1"/>
    <col min="16" max="16" width="31" bestFit="1" customWidth="1"/>
  </cols>
  <sheetData>
    <row r="1" spans="2:16" ht="17" thickBot="1" x14ac:dyDescent="0.25"/>
    <row r="2" spans="2:16" ht="30" thickBot="1" x14ac:dyDescent="0.4">
      <c r="B2" s="121" t="str">
        <f>IF(Data!C4="","",Data!C4)</f>
        <v>XOM</v>
      </c>
      <c r="C2" s="124" t="s">
        <v>31</v>
      </c>
      <c r="D2" s="125"/>
      <c r="E2" s="125"/>
      <c r="F2" s="126"/>
      <c r="H2" s="115" t="s">
        <v>42</v>
      </c>
      <c r="I2" s="116"/>
      <c r="J2" s="116"/>
      <c r="K2" s="117"/>
      <c r="M2" s="115" t="s">
        <v>52</v>
      </c>
      <c r="N2" s="116"/>
      <c r="O2" s="116"/>
      <c r="P2" s="117"/>
    </row>
    <row r="3" spans="2:16" ht="29" x14ac:dyDescent="0.35">
      <c r="B3" s="122"/>
      <c r="C3" s="16" t="s">
        <v>20</v>
      </c>
      <c r="D3" s="11"/>
      <c r="E3" s="11"/>
      <c r="F3" s="12"/>
      <c r="H3" s="29" t="s">
        <v>41</v>
      </c>
      <c r="I3" s="30"/>
      <c r="J3" s="30"/>
      <c r="K3" s="31"/>
      <c r="M3" s="29" t="s">
        <v>62</v>
      </c>
      <c r="N3" s="30"/>
      <c r="O3" s="30"/>
      <c r="P3" s="31"/>
    </row>
    <row r="4" spans="2:16" ht="30" thickBot="1" x14ac:dyDescent="0.4">
      <c r="B4" s="122"/>
      <c r="C4" s="13" t="s">
        <v>21</v>
      </c>
      <c r="D4" s="14" t="s">
        <v>22</v>
      </c>
      <c r="E4" s="14" t="s">
        <v>23</v>
      </c>
      <c r="F4" s="15" t="s">
        <v>24</v>
      </c>
      <c r="H4" s="32" t="s">
        <v>21</v>
      </c>
      <c r="I4" s="33" t="s">
        <v>22</v>
      </c>
      <c r="J4" s="33" t="s">
        <v>23</v>
      </c>
      <c r="K4" s="34" t="s">
        <v>24</v>
      </c>
      <c r="M4" s="32" t="s">
        <v>21</v>
      </c>
      <c r="N4" s="33" t="s">
        <v>22</v>
      </c>
      <c r="O4" s="33" t="s">
        <v>23</v>
      </c>
      <c r="P4" s="34" t="s">
        <v>24</v>
      </c>
    </row>
    <row r="5" spans="2:16" ht="29" x14ac:dyDescent="0.35">
      <c r="B5" s="122"/>
      <c r="C5" s="17">
        <v>1</v>
      </c>
      <c r="D5" s="18">
        <f>(Data!D4*Data!F4)+Data!D4</f>
        <v>33115.5</v>
      </c>
      <c r="E5" s="19">
        <f>Data!$F$4</f>
        <v>-0.01</v>
      </c>
      <c r="F5" s="20">
        <f>D5/((1+Data!$K$4)^C5)</f>
        <v>30104.999999999996</v>
      </c>
      <c r="H5" s="17">
        <v>1</v>
      </c>
      <c r="I5" s="18">
        <f>(Data!D4*Compare!H4)+Data!D4</f>
        <v>29857.47</v>
      </c>
      <c r="J5" s="19">
        <f>Compare!$H$4</f>
        <v>-0.1074</v>
      </c>
      <c r="K5" s="20">
        <f>I5/((1+Data!$K$4)^H5)</f>
        <v>27143.154545454545</v>
      </c>
      <c r="M5" s="17">
        <v>1</v>
      </c>
      <c r="N5" s="18">
        <f>(Data!D4*Compare!J4)+Data!D4</f>
        <v>37711.53</v>
      </c>
      <c r="O5" s="19">
        <f>Compare!$J$4</f>
        <v>0.12740000000000001</v>
      </c>
      <c r="P5" s="20">
        <f>N5/((1+Data!$K$4)^M5)</f>
        <v>34283.209090909084</v>
      </c>
    </row>
    <row r="6" spans="2:16" ht="29" x14ac:dyDescent="0.35">
      <c r="B6" s="122"/>
      <c r="C6" s="17">
        <v>2</v>
      </c>
      <c r="D6" s="18">
        <f>(D5*E6)+D5</f>
        <v>32784.345000000001</v>
      </c>
      <c r="E6" s="19">
        <f>Data!$F$4</f>
        <v>-0.01</v>
      </c>
      <c r="F6" s="20">
        <f>D6/((1+Data!$K$4)^C6)</f>
        <v>27094.499999999996</v>
      </c>
      <c r="H6" s="17">
        <v>2</v>
      </c>
      <c r="I6" s="18">
        <f>(I5*J6)+I5</f>
        <v>26650.777722000003</v>
      </c>
      <c r="J6" s="19">
        <f>Compare!$H$4</f>
        <v>-0.1074</v>
      </c>
      <c r="K6" s="20">
        <f>I6/((1+Data!$K$4)^H6)</f>
        <v>22025.436133884297</v>
      </c>
      <c r="M6" s="17">
        <v>2</v>
      </c>
      <c r="N6" s="18">
        <f>(N5*O6)+N5</f>
        <v>42515.978922000002</v>
      </c>
      <c r="O6" s="19">
        <f>Compare!$J$4</f>
        <v>0.12740000000000001</v>
      </c>
      <c r="P6" s="20">
        <f>N6/((1+Data!$K$4)^M6)</f>
        <v>35137.172662809913</v>
      </c>
    </row>
    <row r="7" spans="2:16" ht="29" x14ac:dyDescent="0.35">
      <c r="B7" s="122"/>
      <c r="C7" s="17">
        <v>3</v>
      </c>
      <c r="D7" s="18">
        <f t="shared" ref="D7:D8" si="0">(D6*E7)+D6</f>
        <v>32456.501550000001</v>
      </c>
      <c r="E7" s="19">
        <f>Data!$F$4</f>
        <v>-0.01</v>
      </c>
      <c r="F7" s="20">
        <f>D7/((1+Data!$K$4)^C7)</f>
        <v>24385.049999999992</v>
      </c>
      <c r="H7" s="17">
        <v>3</v>
      </c>
      <c r="I7" s="18">
        <f t="shared" ref="I7:I8" si="1">(I6*J7)+I6</f>
        <v>23788.484194657201</v>
      </c>
      <c r="J7" s="19">
        <f>Compare!$H$4</f>
        <v>-0.1074</v>
      </c>
      <c r="K7" s="20">
        <f>I7/((1+Data!$K$4)^H7)</f>
        <v>17872.640266459199</v>
      </c>
      <c r="M7" s="17">
        <v>3</v>
      </c>
      <c r="N7" s="18">
        <f t="shared" ref="N7:N8" si="2">(N6*O7)+N6</f>
        <v>47932.514636662803</v>
      </c>
      <c r="O7" s="19">
        <f>Compare!$J$4</f>
        <v>0.12740000000000001</v>
      </c>
      <c r="P7" s="20">
        <f>N7/((1+Data!$K$4)^M7)</f>
        <v>36012.407690956265</v>
      </c>
    </row>
    <row r="8" spans="2:16" ht="29" x14ac:dyDescent="0.35">
      <c r="B8" s="122"/>
      <c r="C8" s="17">
        <v>4</v>
      </c>
      <c r="D8" s="18">
        <f t="shared" si="0"/>
        <v>32131.936534500001</v>
      </c>
      <c r="E8" s="19">
        <f>Data!$F$4</f>
        <v>-0.01</v>
      </c>
      <c r="F8" s="20">
        <f>D8/((1+Data!$K$4)^C8)</f>
        <v>21946.544999999995</v>
      </c>
      <c r="H8" s="17">
        <v>4</v>
      </c>
      <c r="I8" s="18">
        <f t="shared" si="1"/>
        <v>21233.600992151019</v>
      </c>
      <c r="J8" s="19">
        <f>Compare!$H$4</f>
        <v>-0.1074</v>
      </c>
      <c r="K8" s="20">
        <f>I8/((1+Data!$K$4)^H8)</f>
        <v>14502.835183492258</v>
      </c>
      <c r="M8" s="17">
        <v>4</v>
      </c>
      <c r="N8" s="18">
        <f t="shared" si="2"/>
        <v>54039.117001373641</v>
      </c>
      <c r="O8" s="19">
        <f>Compare!$J$4</f>
        <v>0.12740000000000001</v>
      </c>
      <c r="P8" s="20">
        <f>N8/((1+Data!$K$4)^M8)</f>
        <v>36909.444027985541</v>
      </c>
    </row>
    <row r="9" spans="2:16" ht="29" x14ac:dyDescent="0.35">
      <c r="B9" s="122"/>
      <c r="C9" s="17">
        <v>5</v>
      </c>
      <c r="D9" s="18">
        <f>(D8*E9)+D8</f>
        <v>31810.617169155001</v>
      </c>
      <c r="E9" s="19">
        <f>Data!$F$4</f>
        <v>-0.01</v>
      </c>
      <c r="F9" s="20">
        <f>D9/((1+Data!$K$4)^C9)</f>
        <v>19751.890499999994</v>
      </c>
      <c r="H9" s="17">
        <v>5</v>
      </c>
      <c r="I9" s="18">
        <f>(I8*J9)+I8</f>
        <v>18953.112245593999</v>
      </c>
      <c r="J9" s="19">
        <f>Compare!$H$4</f>
        <v>-0.1074</v>
      </c>
      <c r="K9" s="20">
        <f>I9/((1+Data!$K$4)^H9)</f>
        <v>11768.391531622898</v>
      </c>
      <c r="M9" s="17">
        <v>5</v>
      </c>
      <c r="N9" s="18">
        <f>(N8*O9)+N8</f>
        <v>60923.700507348643</v>
      </c>
      <c r="O9" s="19">
        <f>Compare!$J$4</f>
        <v>0.12740000000000001</v>
      </c>
      <c r="P9" s="20">
        <f>N9/((1+Data!$K$4)^M9)</f>
        <v>37828.824724682629</v>
      </c>
    </row>
    <row r="10" spans="2:16" ht="29" x14ac:dyDescent="0.35">
      <c r="B10" s="122"/>
      <c r="C10" s="17" t="s">
        <v>25</v>
      </c>
      <c r="D10" s="18">
        <f>(D9*Data!$K$3)+D9</f>
        <v>32764.935684229651</v>
      </c>
      <c r="E10" s="21" t="s">
        <v>26</v>
      </c>
      <c r="F10" s="20">
        <f>SUM(F5:F9)</f>
        <v>123282.98549999998</v>
      </c>
      <c r="H10" s="17" t="s">
        <v>25</v>
      </c>
      <c r="I10" s="18">
        <f>(I9*Data!$K$3)+I9</f>
        <v>19521.705612961818</v>
      </c>
      <c r="J10" s="21" t="s">
        <v>26</v>
      </c>
      <c r="K10" s="20">
        <f>SUM(K5:K9)</f>
        <v>93312.457660913191</v>
      </c>
      <c r="M10" s="17" t="s">
        <v>25</v>
      </c>
      <c r="N10" s="18">
        <f>(N9*Data!$K$3)+N9</f>
        <v>62751.411522569106</v>
      </c>
      <c r="O10" s="21" t="s">
        <v>26</v>
      </c>
      <c r="P10" s="20">
        <f>SUM(P5:P9)</f>
        <v>180171.05819734343</v>
      </c>
    </row>
    <row r="11" spans="2:16" ht="60" x14ac:dyDescent="0.35">
      <c r="B11" s="122"/>
      <c r="C11" s="22" t="s">
        <v>27</v>
      </c>
      <c r="D11" s="18">
        <f>((D10)/(Data!$K$4-Data!$K$3))/(1+Data!$K$4)^C9</f>
        <v>290634.96021428559</v>
      </c>
      <c r="E11" s="23" t="s">
        <v>28</v>
      </c>
      <c r="F11" s="24">
        <f>Compare!$E$4</f>
        <v>3996.7700308166404</v>
      </c>
      <c r="H11" s="22" t="s">
        <v>27</v>
      </c>
      <c r="I11" s="18">
        <f>((I10)/(Data!$K$4-Data!$K$3))/(1+Data!$K$4)^H9</f>
        <v>173163.47539387975</v>
      </c>
      <c r="J11" s="23" t="s">
        <v>28</v>
      </c>
      <c r="K11" s="24">
        <f>Compare!$E$4</f>
        <v>3996.7700308166404</v>
      </c>
      <c r="M11" s="22" t="s">
        <v>27</v>
      </c>
      <c r="N11" s="18">
        <f>((N10)/(Data!$K$4-Data!$K$3))/(1+Data!$K$4)^M9</f>
        <v>556624.13523461588</v>
      </c>
      <c r="O11" s="23" t="s">
        <v>28</v>
      </c>
      <c r="P11" s="24">
        <f>Compare!$E$4</f>
        <v>3996.7700308166404</v>
      </c>
    </row>
    <row r="12" spans="2:16" ht="31" thickBot="1" x14ac:dyDescent="0.4">
      <c r="B12" s="123"/>
      <c r="C12" s="25" t="s">
        <v>29</v>
      </c>
      <c r="D12" s="26">
        <f>F10+D11</f>
        <v>413917.9457142856</v>
      </c>
      <c r="E12" s="27" t="s">
        <v>30</v>
      </c>
      <c r="F12" s="28">
        <f>D12/F11</f>
        <v>103.56311284432638</v>
      </c>
      <c r="H12" s="25" t="s">
        <v>29</v>
      </c>
      <c r="I12" s="26">
        <f>K10+I11</f>
        <v>266475.93305479293</v>
      </c>
      <c r="J12" s="27" t="s">
        <v>30</v>
      </c>
      <c r="K12" s="28">
        <f>I12/K11</f>
        <v>66.672821053040479</v>
      </c>
      <c r="M12" s="25" t="s">
        <v>29</v>
      </c>
      <c r="N12" s="26">
        <f>P10+N11</f>
        <v>736795.19343195925</v>
      </c>
      <c r="O12" s="27" t="s">
        <v>30</v>
      </c>
      <c r="P12" s="28">
        <f>N12/P11</f>
        <v>184.34765767131552</v>
      </c>
    </row>
    <row r="13" spans="2:16" ht="17" thickBot="1" x14ac:dyDescent="0.25"/>
    <row r="14" spans="2:16" ht="30" thickBot="1" x14ac:dyDescent="0.4">
      <c r="B14" s="121" t="str">
        <f>IF(Data!C5="","",Data!C5)</f>
        <v>CVX</v>
      </c>
      <c r="C14" s="124" t="s">
        <v>32</v>
      </c>
      <c r="D14" s="125"/>
      <c r="E14" s="125"/>
      <c r="F14" s="126"/>
      <c r="H14" s="115" t="s">
        <v>43</v>
      </c>
      <c r="I14" s="116"/>
      <c r="J14" s="116"/>
      <c r="K14" s="117"/>
      <c r="M14" s="115" t="s">
        <v>53</v>
      </c>
      <c r="N14" s="116"/>
      <c r="O14" s="116"/>
      <c r="P14" s="117"/>
    </row>
    <row r="15" spans="2:16" ht="29" x14ac:dyDescent="0.35">
      <c r="B15" s="122"/>
      <c r="C15" s="16" t="s">
        <v>20</v>
      </c>
      <c r="D15" s="11"/>
      <c r="E15" s="11"/>
      <c r="F15" s="12"/>
      <c r="H15" s="29" t="s">
        <v>41</v>
      </c>
      <c r="I15" s="30"/>
      <c r="J15" s="30"/>
      <c r="K15" s="31"/>
      <c r="M15" s="29" t="s">
        <v>62</v>
      </c>
      <c r="N15" s="30"/>
      <c r="O15" s="30"/>
      <c r="P15" s="31"/>
    </row>
    <row r="16" spans="2:16" ht="30" thickBot="1" x14ac:dyDescent="0.4">
      <c r="B16" s="122"/>
      <c r="C16" s="13" t="s">
        <v>21</v>
      </c>
      <c r="D16" s="14" t="s">
        <v>22</v>
      </c>
      <c r="E16" s="14" t="s">
        <v>23</v>
      </c>
      <c r="F16" s="15" t="s">
        <v>24</v>
      </c>
      <c r="H16" s="32"/>
      <c r="I16" s="33"/>
      <c r="J16" s="33"/>
      <c r="K16" s="34"/>
      <c r="M16" s="32"/>
      <c r="N16" s="33"/>
      <c r="O16" s="33"/>
      <c r="P16" s="34"/>
    </row>
    <row r="17" spans="2:16" ht="29" x14ac:dyDescent="0.35">
      <c r="B17" s="122"/>
      <c r="C17" s="17">
        <v>1</v>
      </c>
      <c r="D17" s="18">
        <f>(Data!D5*Data!F5)+Data!D5</f>
        <v>16543.259999999998</v>
      </c>
      <c r="E17" s="19">
        <f>Data!$F$5</f>
        <v>9.5000000000000001E-2</v>
      </c>
      <c r="F17" s="20">
        <f>D17/((1+Data!$K$4)^C17)</f>
        <v>15039.327272727271</v>
      </c>
      <c r="H17" s="17">
        <v>1</v>
      </c>
      <c r="I17" s="18">
        <f>(Data!D5*Compare!H5)+Data!D5</f>
        <v>14352.6</v>
      </c>
      <c r="J17" s="19">
        <f>Compare!$H$5</f>
        <v>-0.05</v>
      </c>
      <c r="K17" s="20">
        <f>I17/((1+Data!$K$4)^H17)</f>
        <v>13047.818181818182</v>
      </c>
      <c r="M17" s="17">
        <v>1</v>
      </c>
      <c r="N17" s="18">
        <f>(Data!D5*Compare!J5)+Data!D5</f>
        <v>16310.596799999999</v>
      </c>
      <c r="O17" s="19">
        <f>Compare!$J$5</f>
        <v>7.9600000000000004E-2</v>
      </c>
      <c r="P17" s="20">
        <f>N17/((1+Data!$K$4)^M17)</f>
        <v>14827.815272727272</v>
      </c>
    </row>
    <row r="18" spans="2:16" ht="29" x14ac:dyDescent="0.35">
      <c r="B18" s="122"/>
      <c r="C18" s="17">
        <v>2</v>
      </c>
      <c r="D18" s="18">
        <f>(D17*E18)+D17</f>
        <v>18114.869699999999</v>
      </c>
      <c r="E18" s="19">
        <f>Data!$F$5</f>
        <v>9.5000000000000001E-2</v>
      </c>
      <c r="F18" s="20">
        <f>D18/((1+Data!$K$4)^C18)</f>
        <v>14970.966694214872</v>
      </c>
      <c r="H18" s="17">
        <v>2</v>
      </c>
      <c r="I18" s="18">
        <f>(I17*J18)+I17</f>
        <v>13634.970000000001</v>
      </c>
      <c r="J18" s="19">
        <f>Compare!$H$5</f>
        <v>-0.05</v>
      </c>
      <c r="K18" s="20">
        <f>I18/((1+Data!$K$4)^H18)</f>
        <v>11268.570247933883</v>
      </c>
      <c r="M18" s="17">
        <v>2</v>
      </c>
      <c r="N18" s="18">
        <f>(N17*O18)+N17</f>
        <v>17608.92030528</v>
      </c>
      <c r="O18" s="19">
        <f>Compare!$J$5</f>
        <v>7.9600000000000004E-2</v>
      </c>
      <c r="P18" s="20">
        <f>N18/((1+Data!$K$4)^M18)</f>
        <v>14552.82669857851</v>
      </c>
    </row>
    <row r="19" spans="2:16" ht="29" x14ac:dyDescent="0.35">
      <c r="B19" s="122"/>
      <c r="C19" s="17">
        <v>3</v>
      </c>
      <c r="D19" s="18">
        <f t="shared" ref="D19:D21" si="3">(D18*E19)+D18</f>
        <v>19835.782321499999</v>
      </c>
      <c r="E19" s="19">
        <f>Data!$F$5</f>
        <v>9.5000000000000001E-2</v>
      </c>
      <c r="F19" s="20">
        <f>D19/((1+Data!$K$4)^C19)</f>
        <v>14902.916845604803</v>
      </c>
      <c r="H19" s="17">
        <v>3</v>
      </c>
      <c r="I19" s="18">
        <f t="shared" ref="I19:I21" si="4">(I18*J19)+I18</f>
        <v>12953.221500000001</v>
      </c>
      <c r="J19" s="19">
        <f>Compare!$H$5</f>
        <v>-0.05</v>
      </c>
      <c r="K19" s="20">
        <f>I19/((1+Data!$K$4)^H19)</f>
        <v>9731.9470323065343</v>
      </c>
      <c r="M19" s="17">
        <v>3</v>
      </c>
      <c r="N19" s="18">
        <f t="shared" ref="N19:N21" si="5">(N18*O19)+N18</f>
        <v>19010.590361580289</v>
      </c>
      <c r="O19" s="19">
        <f>Compare!$J$5</f>
        <v>7.9600000000000004E-2</v>
      </c>
      <c r="P19" s="20">
        <f>N19/((1+Data!$K$4)^M19)</f>
        <v>14282.937912532143</v>
      </c>
    </row>
    <row r="20" spans="2:16" ht="29" x14ac:dyDescent="0.35">
      <c r="B20" s="122"/>
      <c r="C20" s="17">
        <v>4</v>
      </c>
      <c r="D20" s="18">
        <f t="shared" si="3"/>
        <v>21720.181642042498</v>
      </c>
      <c r="E20" s="19">
        <f>Data!$F$5</f>
        <v>9.5000000000000001E-2</v>
      </c>
      <c r="F20" s="20">
        <f>D20/((1+Data!$K$4)^C20)</f>
        <v>14835.176314488417</v>
      </c>
      <c r="H20" s="17">
        <v>4</v>
      </c>
      <c r="I20" s="18">
        <f t="shared" si="4"/>
        <v>12305.560425000001</v>
      </c>
      <c r="J20" s="19">
        <f>Compare!$H$5</f>
        <v>-0.05</v>
      </c>
      <c r="K20" s="20">
        <f>I20/((1+Data!$K$4)^H20)</f>
        <v>8404.8633460829169</v>
      </c>
      <c r="M20" s="17">
        <v>4</v>
      </c>
      <c r="N20" s="18">
        <f t="shared" si="5"/>
        <v>20523.833354362079</v>
      </c>
      <c r="O20" s="19">
        <f>Compare!$J$5</f>
        <v>7.9600000000000004E-2</v>
      </c>
      <c r="P20" s="20">
        <f>N20/((1+Data!$K$4)^M20)</f>
        <v>14018.05433669973</v>
      </c>
    </row>
    <row r="21" spans="2:16" ht="29" x14ac:dyDescent="0.35">
      <c r="B21" s="122"/>
      <c r="C21" s="17">
        <v>5</v>
      </c>
      <c r="D21" s="18">
        <f t="shared" si="3"/>
        <v>23783.598898036536</v>
      </c>
      <c r="E21" s="19">
        <f>Data!$F$5</f>
        <v>9.5000000000000001E-2</v>
      </c>
      <c r="F21" s="20">
        <f>D21/((1+Data!$K$4)^C21)</f>
        <v>14767.743694877106</v>
      </c>
      <c r="H21" s="17">
        <v>5</v>
      </c>
      <c r="I21" s="18">
        <f t="shared" si="4"/>
        <v>11690.282403750001</v>
      </c>
      <c r="J21" s="19">
        <f>Compare!$H$5</f>
        <v>-0.05</v>
      </c>
      <c r="K21" s="20">
        <f>I21/((1+Data!$K$4)^H21)</f>
        <v>7258.7456170716096</v>
      </c>
      <c r="M21" s="17">
        <v>5</v>
      </c>
      <c r="N21" s="18">
        <f t="shared" si="5"/>
        <v>22157.530489369299</v>
      </c>
      <c r="O21" s="19">
        <f>Compare!$J$5</f>
        <v>7.9600000000000004E-2</v>
      </c>
      <c r="P21" s="20">
        <f>N21/((1+Data!$K$4)^M21)</f>
        <v>13758.083147182751</v>
      </c>
    </row>
    <row r="22" spans="2:16" ht="29" x14ac:dyDescent="0.35">
      <c r="B22" s="122"/>
      <c r="C22" s="17" t="s">
        <v>25</v>
      </c>
      <c r="D22" s="18">
        <f>(D21*Data!$K$3)+D21</f>
        <v>24497.106864977632</v>
      </c>
      <c r="E22" s="21" t="s">
        <v>26</v>
      </c>
      <c r="F22" s="20">
        <f>SUM(F17:F21)</f>
        <v>74516.130821912462</v>
      </c>
      <c r="H22" s="17" t="s">
        <v>25</v>
      </c>
      <c r="I22" s="18">
        <f>(I21*Data!$K$3)+I21</f>
        <v>12040.990875862501</v>
      </c>
      <c r="J22" s="21" t="s">
        <v>26</v>
      </c>
      <c r="K22" s="20">
        <f>SUM(K17:K21)</f>
        <v>49711.944425213122</v>
      </c>
      <c r="M22" s="17" t="s">
        <v>25</v>
      </c>
      <c r="N22" s="18">
        <f>(N21*Data!$K$3)+N21</f>
        <v>22822.256404050378</v>
      </c>
      <c r="O22" s="21" t="s">
        <v>26</v>
      </c>
      <c r="P22" s="20">
        <f>SUM(P17:P21)</f>
        <v>71439.717367720412</v>
      </c>
    </row>
    <row r="23" spans="2:16" ht="60" x14ac:dyDescent="0.35">
      <c r="B23" s="122"/>
      <c r="C23" s="22" t="s">
        <v>27</v>
      </c>
      <c r="D23" s="18">
        <f>((D22)/(Data!$K$4-Data!$K$3))/(1+Data!$K$4)^C21</f>
        <v>217296.8000817631</v>
      </c>
      <c r="E23" s="23" t="s">
        <v>28</v>
      </c>
      <c r="F23" s="24">
        <f>Compare!$E$5</f>
        <v>1882.0499159446531</v>
      </c>
      <c r="H23" s="22" t="s">
        <v>27</v>
      </c>
      <c r="I23" s="18">
        <f>((I22)/(Data!$K$4-Data!$K$3))/(1+Data!$K$4)^H21</f>
        <v>106807.25693691081</v>
      </c>
      <c r="J23" s="23" t="s">
        <v>28</v>
      </c>
      <c r="K23" s="24">
        <f>Compare!$E$5</f>
        <v>1882.0499159446531</v>
      </c>
      <c r="M23" s="22" t="s">
        <v>27</v>
      </c>
      <c r="N23" s="18">
        <f>((N22)/(Data!$K$4-Data!$K$3))/(1+Data!$K$4)^M21</f>
        <v>202440.36630854619</v>
      </c>
      <c r="O23" s="23" t="s">
        <v>28</v>
      </c>
      <c r="P23" s="24">
        <f>Compare!$E$5</f>
        <v>1882.0499159446531</v>
      </c>
    </row>
    <row r="24" spans="2:16" ht="31" thickBot="1" x14ac:dyDescent="0.4">
      <c r="B24" s="123"/>
      <c r="C24" s="25" t="s">
        <v>29</v>
      </c>
      <c r="D24" s="26">
        <f>F22+D23</f>
        <v>291812.93090367556</v>
      </c>
      <c r="E24" s="27" t="s">
        <v>30</v>
      </c>
      <c r="F24" s="28">
        <f>D24/F23</f>
        <v>155.05057991897445</v>
      </c>
      <c r="H24" s="25" t="s">
        <v>29</v>
      </c>
      <c r="I24" s="26">
        <f>K22+I23</f>
        <v>156519.20136212395</v>
      </c>
      <c r="J24" s="27" t="s">
        <v>30</v>
      </c>
      <c r="K24" s="28">
        <f>I24/K23</f>
        <v>83.164213677915455</v>
      </c>
      <c r="M24" s="25" t="s">
        <v>29</v>
      </c>
      <c r="N24" s="26">
        <f>P22+N23</f>
        <v>273880.0836762666</v>
      </c>
      <c r="O24" s="27" t="s">
        <v>30</v>
      </c>
      <c r="P24" s="28">
        <f>N24/P23</f>
        <v>145.52222093365606</v>
      </c>
    </row>
    <row r="25" spans="2:16" ht="17" thickBot="1" x14ac:dyDescent="0.25"/>
    <row r="26" spans="2:16" ht="30" thickBot="1" x14ac:dyDescent="0.4">
      <c r="B26" s="121" t="str">
        <f>IF(Data!C6="","",Data!C6)</f>
        <v>COP</v>
      </c>
      <c r="C26" s="124" t="s">
        <v>33</v>
      </c>
      <c r="D26" s="125"/>
      <c r="E26" s="125"/>
      <c r="F26" s="126"/>
      <c r="H26" s="115" t="s">
        <v>44</v>
      </c>
      <c r="I26" s="116"/>
      <c r="J26" s="116"/>
      <c r="K26" s="117"/>
      <c r="M26" s="115" t="s">
        <v>54</v>
      </c>
      <c r="N26" s="116"/>
      <c r="O26" s="116"/>
      <c r="P26" s="117"/>
    </row>
    <row r="27" spans="2:16" ht="29" x14ac:dyDescent="0.35">
      <c r="B27" s="122"/>
      <c r="C27" s="16" t="s">
        <v>20</v>
      </c>
      <c r="D27" s="11"/>
      <c r="E27" s="11"/>
      <c r="F27" s="12"/>
      <c r="H27" s="29" t="s">
        <v>41</v>
      </c>
      <c r="I27" s="30"/>
      <c r="J27" s="30"/>
      <c r="K27" s="31"/>
      <c r="M27" s="29" t="s">
        <v>62</v>
      </c>
      <c r="N27" s="30"/>
      <c r="O27" s="30"/>
      <c r="P27" s="31"/>
    </row>
    <row r="28" spans="2:16" ht="30" thickBot="1" x14ac:dyDescent="0.4">
      <c r="B28" s="122"/>
      <c r="C28" s="13" t="s">
        <v>21</v>
      </c>
      <c r="D28" s="14" t="s">
        <v>22</v>
      </c>
      <c r="E28" s="14" t="s">
        <v>23</v>
      </c>
      <c r="F28" s="15" t="s">
        <v>24</v>
      </c>
      <c r="H28" s="32"/>
      <c r="I28" s="33"/>
      <c r="J28" s="33"/>
      <c r="K28" s="34"/>
      <c r="M28" s="32"/>
      <c r="N28" s="33"/>
      <c r="O28" s="33"/>
      <c r="P28" s="34"/>
    </row>
    <row r="29" spans="2:16" ht="29" x14ac:dyDescent="0.35">
      <c r="B29" s="122"/>
      <c r="C29" s="17">
        <v>1</v>
      </c>
      <c r="D29" s="18">
        <f>(Data!D6*Data!F6)+Data!D6</f>
        <v>9022.0949999999993</v>
      </c>
      <c r="E29" s="19">
        <f>Data!$F$6</f>
        <v>3.5000000000000003E-2</v>
      </c>
      <c r="F29" s="20">
        <f>D29/((1+Data!$K$4)^C29)</f>
        <v>8201.9045454545449</v>
      </c>
      <c r="H29" s="17">
        <v>1</v>
      </c>
      <c r="I29" s="18">
        <f>(Data!D6*Compare!H6)+Data!D6</f>
        <v>7834.8396000000002</v>
      </c>
      <c r="J29" s="19">
        <f>Compare!$H$6</f>
        <v>-0.1012</v>
      </c>
      <c r="K29" s="20">
        <f>I29/((1+Data!$K$4)^H29)</f>
        <v>7122.5814545454541</v>
      </c>
      <c r="M29" s="17">
        <v>1</v>
      </c>
      <c r="N29" s="18">
        <f>(Data!D6*Compare!J6)+Data!D6</f>
        <v>9695.0473999999995</v>
      </c>
      <c r="O29" s="19">
        <f>Compare!$J$6</f>
        <v>0.11219999999999999</v>
      </c>
      <c r="P29" s="20">
        <f>N29/((1+Data!$K$4)^M29)</f>
        <v>8813.6794545454541</v>
      </c>
    </row>
    <row r="30" spans="2:16" ht="29" x14ac:dyDescent="0.35">
      <c r="B30" s="122"/>
      <c r="C30" s="17">
        <v>2</v>
      </c>
      <c r="D30" s="18">
        <f>(D29*E30)+D29</f>
        <v>9337.8683249999995</v>
      </c>
      <c r="E30" s="19">
        <f>Data!$F$6</f>
        <v>3.5000000000000003E-2</v>
      </c>
      <c r="F30" s="20">
        <f>D30/((1+Data!$K$4)^C30)</f>
        <v>7717.2465495867755</v>
      </c>
      <c r="H30" s="17">
        <v>2</v>
      </c>
      <c r="I30" s="18">
        <f>(I29*J30)+I29</f>
        <v>7041.9538324800005</v>
      </c>
      <c r="J30" s="19">
        <f>Compare!$H$6</f>
        <v>-0.1012</v>
      </c>
      <c r="K30" s="20">
        <f>I30/((1+Data!$K$4)^H30)</f>
        <v>5819.7965557685948</v>
      </c>
      <c r="M30" s="17">
        <v>2</v>
      </c>
      <c r="N30" s="18">
        <f t="shared" ref="N30:N33" si="6">(N29*O30)+N29</f>
        <v>10782.83171828</v>
      </c>
      <c r="O30" s="19">
        <f>Compare!$J$6</f>
        <v>0.11219999999999999</v>
      </c>
      <c r="P30" s="20">
        <f>N30/((1+Data!$K$4)^M30)</f>
        <v>8911.4311721322301</v>
      </c>
    </row>
    <row r="31" spans="2:16" ht="29" x14ac:dyDescent="0.35">
      <c r="B31" s="122"/>
      <c r="C31" s="17">
        <v>3</v>
      </c>
      <c r="D31" s="18">
        <f t="shared" ref="D31:D33" si="7">(D30*E31)+D30</f>
        <v>9664.693716374999</v>
      </c>
      <c r="E31" s="19">
        <f>Data!$F$6</f>
        <v>3.5000000000000003E-2</v>
      </c>
      <c r="F31" s="20">
        <f>D31/((1+Data!$K$4)^C31)</f>
        <v>7261.2274352930099</v>
      </c>
      <c r="H31" s="17">
        <v>3</v>
      </c>
      <c r="I31" s="18">
        <f t="shared" ref="I31:I33" si="8">(I30*J31)+I30</f>
        <v>6329.3081046330244</v>
      </c>
      <c r="J31" s="19">
        <f>Compare!$H$6</f>
        <v>-0.1012</v>
      </c>
      <c r="K31" s="20">
        <f>I31/((1+Data!$K$4)^H31)</f>
        <v>4755.3028584771018</v>
      </c>
      <c r="M31" s="17">
        <v>3</v>
      </c>
      <c r="N31" s="18">
        <f t="shared" si="6"/>
        <v>11992.665437071017</v>
      </c>
      <c r="O31" s="19">
        <f>Compare!$J$6</f>
        <v>0.11219999999999999</v>
      </c>
      <c r="P31" s="20">
        <f>N31/((1+Data!$K$4)^M31)</f>
        <v>9010.267045132241</v>
      </c>
    </row>
    <row r="32" spans="2:16" ht="29" x14ac:dyDescent="0.35">
      <c r="B32" s="122"/>
      <c r="C32" s="17">
        <v>4</v>
      </c>
      <c r="D32" s="18">
        <f t="shared" si="7"/>
        <v>10002.957996448124</v>
      </c>
      <c r="E32" s="19">
        <f>Data!$F$6</f>
        <v>3.5000000000000003E-2</v>
      </c>
      <c r="F32" s="20">
        <f>D32/((1+Data!$K$4)^C32)</f>
        <v>6832.1549050256954</v>
      </c>
      <c r="H32" s="17">
        <v>4</v>
      </c>
      <c r="I32" s="18">
        <f t="shared" si="8"/>
        <v>5688.782124444162</v>
      </c>
      <c r="J32" s="19">
        <f>Compare!$H$6</f>
        <v>-0.1012</v>
      </c>
      <c r="K32" s="20">
        <f>I32/((1+Data!$K$4)^H32)</f>
        <v>3885.5147356356538</v>
      </c>
      <c r="M32" s="17">
        <v>4</v>
      </c>
      <c r="N32" s="18">
        <f t="shared" si="6"/>
        <v>13338.242499110385</v>
      </c>
      <c r="O32" s="19">
        <f>Compare!$J$6</f>
        <v>0.11219999999999999</v>
      </c>
      <c r="P32" s="20">
        <f>N32/((1+Data!$K$4)^M32)</f>
        <v>9110.1990978146168</v>
      </c>
    </row>
    <row r="33" spans="2:16" ht="29" x14ac:dyDescent="0.35">
      <c r="B33" s="122"/>
      <c r="C33" s="17">
        <v>5</v>
      </c>
      <c r="D33" s="18">
        <f t="shared" si="7"/>
        <v>10353.061526323809</v>
      </c>
      <c r="E33" s="19">
        <f>Data!$F$6</f>
        <v>3.5000000000000003E-2</v>
      </c>
      <c r="F33" s="20">
        <f>D33/((1+Data!$K$4)^C33)</f>
        <v>6428.4366606378135</v>
      </c>
      <c r="H33" s="17">
        <v>5</v>
      </c>
      <c r="I33" s="18">
        <f t="shared" si="8"/>
        <v>5113.0773734504128</v>
      </c>
      <c r="J33" s="19">
        <f>Compare!$H$6</f>
        <v>-0.1012</v>
      </c>
      <c r="K33" s="20">
        <f>I33/((1+Data!$K$4)^H33)</f>
        <v>3174.8187676266593</v>
      </c>
      <c r="M33" s="17">
        <v>5</v>
      </c>
      <c r="N33" s="18">
        <f t="shared" si="6"/>
        <v>14834.79330751057</v>
      </c>
      <c r="O33" s="19">
        <f>Compare!$J$6</f>
        <v>0.11219999999999999</v>
      </c>
      <c r="P33" s="20">
        <f>N33/((1+Data!$K$4)^M33)</f>
        <v>9211.2394878085615</v>
      </c>
    </row>
    <row r="34" spans="2:16" ht="29" x14ac:dyDescent="0.35">
      <c r="B34" s="122"/>
      <c r="C34" s="17" t="s">
        <v>25</v>
      </c>
      <c r="D34" s="18">
        <f>(D33*Data!$K$3)+D33</f>
        <v>10663.653372113524</v>
      </c>
      <c r="E34" s="21" t="s">
        <v>26</v>
      </c>
      <c r="F34" s="20">
        <f>SUM(F29:F33)</f>
        <v>36440.970095997836</v>
      </c>
      <c r="H34" s="17" t="s">
        <v>25</v>
      </c>
      <c r="I34" s="18">
        <f>(I33*Data!$K$3)+I33</f>
        <v>5266.4696946539252</v>
      </c>
      <c r="J34" s="21" t="s">
        <v>26</v>
      </c>
      <c r="K34" s="20">
        <f>SUM(K29:K33)</f>
        <v>24758.014372053465</v>
      </c>
      <c r="M34" s="17" t="s">
        <v>25</v>
      </c>
      <c r="N34" s="18">
        <f>(N33*Data!$K$3)+N33</f>
        <v>15279.837106735888</v>
      </c>
      <c r="O34" s="21" t="s">
        <v>26</v>
      </c>
      <c r="P34" s="20">
        <f>SUM(P29:P33)</f>
        <v>45056.816257433107</v>
      </c>
    </row>
    <row r="35" spans="2:16" ht="60" x14ac:dyDescent="0.35">
      <c r="B35" s="122"/>
      <c r="C35" s="22" t="s">
        <v>27</v>
      </c>
      <c r="D35" s="18">
        <f>((D34)/(Data!$K$4-Data!$K$3))/(1+Data!$K$4)^C33</f>
        <v>94589.853720813539</v>
      </c>
      <c r="E35" s="23" t="s">
        <v>28</v>
      </c>
      <c r="F35" s="24">
        <f>Compare!$E$6</f>
        <v>1176.410008071025</v>
      </c>
      <c r="H35" s="22" t="s">
        <v>27</v>
      </c>
      <c r="I35" s="18">
        <f>((I34)/(Data!$K$4-Data!$K$3))/(1+Data!$K$4)^H33</f>
        <v>46715.190437935125</v>
      </c>
      <c r="J35" s="23" t="s">
        <v>28</v>
      </c>
      <c r="K35" s="24">
        <f>Compare!$E$6</f>
        <v>1176.410008071025</v>
      </c>
      <c r="M35" s="22" t="s">
        <v>27</v>
      </c>
      <c r="N35" s="18">
        <f>((N34)/(Data!$K$4-Data!$K$3))/(1+Data!$K$4)^M33</f>
        <v>135536.80960632596</v>
      </c>
      <c r="O35" s="23" t="s">
        <v>28</v>
      </c>
      <c r="P35" s="24">
        <f>Compare!$E$6</f>
        <v>1176.410008071025</v>
      </c>
    </row>
    <row r="36" spans="2:16" ht="31" thickBot="1" x14ac:dyDescent="0.4">
      <c r="B36" s="123"/>
      <c r="C36" s="25" t="s">
        <v>29</v>
      </c>
      <c r="D36" s="26">
        <f>F34+D35</f>
        <v>131030.82381681137</v>
      </c>
      <c r="E36" s="27" t="s">
        <v>30</v>
      </c>
      <c r="F36" s="28">
        <f>D36/F35</f>
        <v>111.38193564985421</v>
      </c>
      <c r="H36" s="25" t="s">
        <v>29</v>
      </c>
      <c r="I36" s="26">
        <f>K34+I35</f>
        <v>71473.204809988587</v>
      </c>
      <c r="J36" s="27" t="s">
        <v>30</v>
      </c>
      <c r="K36" s="28">
        <f>I36/K35</f>
        <v>60.755352572343497</v>
      </c>
      <c r="M36" s="25" t="s">
        <v>29</v>
      </c>
      <c r="N36" s="26">
        <f>P34+N35</f>
        <v>180593.62586375908</v>
      </c>
      <c r="O36" s="27" t="s">
        <v>30</v>
      </c>
      <c r="P36" s="28">
        <f>N36/P35</f>
        <v>153.51248682411401</v>
      </c>
    </row>
    <row r="37" spans="2:16" ht="17" thickBot="1" x14ac:dyDescent="0.25"/>
    <row r="38" spans="2:16" ht="30" thickBot="1" x14ac:dyDescent="0.4">
      <c r="B38" s="121" t="str">
        <f>IF(Data!C7="","",Data!C7)</f>
        <v>SLB</v>
      </c>
      <c r="C38" s="124" t="s">
        <v>34</v>
      </c>
      <c r="D38" s="125"/>
      <c r="E38" s="125"/>
      <c r="F38" s="126"/>
      <c r="H38" s="115" t="s">
        <v>45</v>
      </c>
      <c r="I38" s="116"/>
      <c r="J38" s="116"/>
      <c r="K38" s="117"/>
      <c r="M38" s="115" t="s">
        <v>55</v>
      </c>
      <c r="N38" s="116"/>
      <c r="O38" s="116"/>
      <c r="P38" s="117"/>
    </row>
    <row r="39" spans="2:16" ht="29" x14ac:dyDescent="0.35">
      <c r="B39" s="122"/>
      <c r="C39" s="16" t="s">
        <v>20</v>
      </c>
      <c r="D39" s="11"/>
      <c r="E39" s="11"/>
      <c r="F39" s="12"/>
      <c r="H39" s="29" t="s">
        <v>41</v>
      </c>
      <c r="I39" s="30"/>
      <c r="J39" s="30"/>
      <c r="K39" s="31"/>
      <c r="M39" s="29" t="s">
        <v>62</v>
      </c>
      <c r="N39" s="30"/>
      <c r="O39" s="30"/>
      <c r="P39" s="31"/>
    </row>
    <row r="40" spans="2:16" ht="30" thickBot="1" x14ac:dyDescent="0.4">
      <c r="B40" s="122"/>
      <c r="C40" s="13" t="s">
        <v>21</v>
      </c>
      <c r="D40" s="14" t="s">
        <v>22</v>
      </c>
      <c r="E40" s="14" t="s">
        <v>23</v>
      </c>
      <c r="F40" s="15" t="s">
        <v>24</v>
      </c>
      <c r="H40" s="32"/>
      <c r="I40" s="33"/>
      <c r="J40" s="33"/>
      <c r="K40" s="34"/>
      <c r="M40" s="32"/>
      <c r="N40" s="33"/>
      <c r="O40" s="33"/>
      <c r="P40" s="34"/>
    </row>
    <row r="41" spans="2:16" ht="29" x14ac:dyDescent="0.35">
      <c r="B41" s="122"/>
      <c r="C41" s="17">
        <v>1</v>
      </c>
      <c r="D41" s="18">
        <f>(Data!D7*Data!F7)+Data!D7</f>
        <v>4726.8</v>
      </c>
      <c r="E41" s="19">
        <f>Data!$F$7</f>
        <v>0.04</v>
      </c>
      <c r="F41" s="20">
        <f>D41/((1+Data!$K$4)^C41)</f>
        <v>4297.090909090909</v>
      </c>
      <c r="H41" s="17">
        <v>1</v>
      </c>
      <c r="I41" s="18">
        <f>(Data!D7*Compare!H7)+Data!D7</f>
        <v>5440.3649999999998</v>
      </c>
      <c r="J41" s="19">
        <f>Compare!$H$7</f>
        <v>0.19700000000000001</v>
      </c>
      <c r="K41" s="20">
        <f>I41/((1+Data!$K$4)^H41)</f>
        <v>4945.7863636363627</v>
      </c>
      <c r="M41" s="17">
        <v>1</v>
      </c>
      <c r="N41" s="18">
        <f>(Data!D7*Compare!J7)+Data!D7</f>
        <v>5169.4830000000002</v>
      </c>
      <c r="O41" s="19">
        <f>Compare!$J$7</f>
        <v>0.13739999999999999</v>
      </c>
      <c r="P41" s="20">
        <f>N41/((1+Data!$K$4)^M41)</f>
        <v>4699.53</v>
      </c>
    </row>
    <row r="42" spans="2:16" ht="29" x14ac:dyDescent="0.35">
      <c r="B42" s="122"/>
      <c r="C42" s="17">
        <v>2</v>
      </c>
      <c r="D42" s="18">
        <f>(D41*E42)+D41</f>
        <v>4915.8720000000003</v>
      </c>
      <c r="E42" s="19">
        <f>Data!$F$7</f>
        <v>0.04</v>
      </c>
      <c r="F42" s="20">
        <f>D42/((1+Data!$K$4)^C42)</f>
        <v>4062.7041322314044</v>
      </c>
      <c r="H42" s="17">
        <v>2</v>
      </c>
      <c r="I42" s="18">
        <f>(I41*J42)+I41</f>
        <v>6512.1169049999999</v>
      </c>
      <c r="J42" s="19">
        <f>Compare!$H$7</f>
        <v>0.19700000000000001</v>
      </c>
      <c r="K42" s="20">
        <f>I42/((1+Data!$K$4)^H42)</f>
        <v>5381.9147975206606</v>
      </c>
      <c r="M42" s="17">
        <v>2</v>
      </c>
      <c r="N42" s="18">
        <f>(N41*O42)+N41</f>
        <v>5879.7699641999998</v>
      </c>
      <c r="O42" s="19">
        <f>Compare!$J$7</f>
        <v>0.13739999999999999</v>
      </c>
      <c r="P42" s="20">
        <f>N42/((1+Data!$K$4)^M42)</f>
        <v>4859.3140199999989</v>
      </c>
    </row>
    <row r="43" spans="2:16" ht="29" x14ac:dyDescent="0.35">
      <c r="B43" s="122"/>
      <c r="C43" s="17">
        <v>3</v>
      </c>
      <c r="D43" s="18">
        <f t="shared" ref="D43:D45" si="9">(D42*E43)+D42</f>
        <v>5112.5068799999999</v>
      </c>
      <c r="E43" s="19">
        <f>Data!$F$7</f>
        <v>0.04</v>
      </c>
      <c r="F43" s="20">
        <f>D43/((1+Data!$K$4)^C43)</f>
        <v>3841.1020886551451</v>
      </c>
      <c r="H43" s="17">
        <v>3</v>
      </c>
      <c r="I43" s="18">
        <f t="shared" ref="I43:I45" si="10">(I42*J43)+I42</f>
        <v>7795.0039352849999</v>
      </c>
      <c r="J43" s="19">
        <f>Compare!$H$7</f>
        <v>0.19700000000000001</v>
      </c>
      <c r="K43" s="20">
        <f>I43/((1+Data!$K$4)^H43)</f>
        <v>5856.5018296656626</v>
      </c>
      <c r="M43" s="17">
        <v>3</v>
      </c>
      <c r="N43" s="18">
        <f t="shared" ref="N43:N45" si="11">(N42*O43)+N42</f>
        <v>6687.6503572810798</v>
      </c>
      <c r="O43" s="19">
        <f>Compare!$J$7</f>
        <v>0.13739999999999999</v>
      </c>
      <c r="P43" s="20">
        <f>N43/((1+Data!$K$4)^M43)</f>
        <v>5024.5306966799981</v>
      </c>
    </row>
    <row r="44" spans="2:16" ht="29" x14ac:dyDescent="0.35">
      <c r="B44" s="122"/>
      <c r="C44" s="17">
        <v>4</v>
      </c>
      <c r="D44" s="18">
        <f t="shared" si="9"/>
        <v>5317.0071551999999</v>
      </c>
      <c r="E44" s="19">
        <f>Data!$F$7</f>
        <v>0.04</v>
      </c>
      <c r="F44" s="20">
        <f>D44/((1+Data!$K$4)^C44)</f>
        <v>3631.5874292739559</v>
      </c>
      <c r="H44" s="17">
        <v>4</v>
      </c>
      <c r="I44" s="18">
        <f t="shared" si="10"/>
        <v>9330.6197105361443</v>
      </c>
      <c r="J44" s="19">
        <f>Compare!$H$7</f>
        <v>0.19700000000000001</v>
      </c>
      <c r="K44" s="20">
        <f>I44/((1+Data!$K$4)^H44)</f>
        <v>6372.9388091907258</v>
      </c>
      <c r="M44" s="17">
        <v>4</v>
      </c>
      <c r="N44" s="18">
        <f t="shared" si="11"/>
        <v>7606.5335163714999</v>
      </c>
      <c r="O44" s="19">
        <f>Compare!$J$7</f>
        <v>0.13739999999999999</v>
      </c>
      <c r="P44" s="20">
        <f>N44/((1+Data!$K$4)^M44)</f>
        <v>5195.3647403671184</v>
      </c>
    </row>
    <row r="45" spans="2:16" ht="29" x14ac:dyDescent="0.35">
      <c r="B45" s="122"/>
      <c r="C45" s="17">
        <v>5</v>
      </c>
      <c r="D45" s="18">
        <f t="shared" si="9"/>
        <v>5529.6874414080003</v>
      </c>
      <c r="E45" s="19">
        <f>Data!$F$7</f>
        <v>0.04</v>
      </c>
      <c r="F45" s="20">
        <f>D45/((1+Data!$K$4)^C45)</f>
        <v>3433.5008422226488</v>
      </c>
      <c r="H45" s="17">
        <v>5</v>
      </c>
      <c r="I45" s="18">
        <f t="shared" si="10"/>
        <v>11168.751793511765</v>
      </c>
      <c r="J45" s="19">
        <f>Compare!$H$7</f>
        <v>0.19700000000000001</v>
      </c>
      <c r="K45" s="20">
        <f>I45/((1+Data!$K$4)^H45)</f>
        <v>6934.9161405466348</v>
      </c>
      <c r="M45" s="17">
        <v>5</v>
      </c>
      <c r="N45" s="18">
        <f t="shared" si="11"/>
        <v>8651.6712215209445</v>
      </c>
      <c r="O45" s="19">
        <f>Compare!$J$7</f>
        <v>0.13739999999999999</v>
      </c>
      <c r="P45" s="20">
        <f>N45/((1+Data!$K$4)^M45)</f>
        <v>5372.0071415396005</v>
      </c>
    </row>
    <row r="46" spans="2:16" ht="29" x14ac:dyDescent="0.35">
      <c r="B46" s="122"/>
      <c r="C46" s="17" t="s">
        <v>25</v>
      </c>
      <c r="D46" s="18">
        <f>(D45*Data!$K$3)+D45</f>
        <v>5695.5780646502399</v>
      </c>
      <c r="E46" s="21" t="s">
        <v>26</v>
      </c>
      <c r="F46" s="20">
        <f>SUM(F41:F45)</f>
        <v>19265.985401474063</v>
      </c>
      <c r="H46" s="17" t="s">
        <v>25</v>
      </c>
      <c r="I46" s="18">
        <f>(I45*Data!$K$3)+I45</f>
        <v>11503.814347317119</v>
      </c>
      <c r="J46" s="21" t="s">
        <v>26</v>
      </c>
      <c r="K46" s="20">
        <f>SUM(K41:K45)</f>
        <v>29492.057940560051</v>
      </c>
      <c r="M46" s="17" t="s">
        <v>25</v>
      </c>
      <c r="N46" s="18">
        <f>(N45*Data!$K$3)+N45</f>
        <v>8911.2213581665728</v>
      </c>
      <c r="O46" s="21" t="s">
        <v>26</v>
      </c>
      <c r="P46" s="20">
        <f>SUM(P41:P45)</f>
        <v>25150.746598586717</v>
      </c>
    </row>
    <row r="47" spans="2:16" ht="60" x14ac:dyDescent="0.35">
      <c r="B47" s="122"/>
      <c r="C47" s="22" t="s">
        <v>27</v>
      </c>
      <c r="D47" s="18">
        <f>((D46)/(Data!$K$4-Data!$K$3))/(1+Data!$K$4)^C45</f>
        <v>50521.512392704688</v>
      </c>
      <c r="E47" s="23" t="s">
        <v>28</v>
      </c>
      <c r="F47" s="24">
        <f>Compare!$E$7</f>
        <v>1427.3900040966814</v>
      </c>
      <c r="H47" s="22" t="s">
        <v>27</v>
      </c>
      <c r="I47" s="18">
        <f>((I46)/(Data!$K$4-Data!$K$3))/(1+Data!$K$4)^H45</f>
        <v>102042.33749661477</v>
      </c>
      <c r="J47" s="23" t="s">
        <v>28</v>
      </c>
      <c r="K47" s="24">
        <f>Compare!$E$7</f>
        <v>1427.3900040966814</v>
      </c>
      <c r="M47" s="22" t="s">
        <v>27</v>
      </c>
      <c r="N47" s="18">
        <f>((N46)/(Data!$K$4-Data!$K$3))/(1+Data!$K$4)^M45</f>
        <v>79045.247939796973</v>
      </c>
      <c r="O47" s="23" t="s">
        <v>28</v>
      </c>
      <c r="P47" s="24">
        <f>Compare!$E$7</f>
        <v>1427.3900040966814</v>
      </c>
    </row>
    <row r="48" spans="2:16" ht="31" thickBot="1" x14ac:dyDescent="0.4">
      <c r="B48" s="123"/>
      <c r="C48" s="25" t="s">
        <v>29</v>
      </c>
      <c r="D48" s="26">
        <f>F46+D47</f>
        <v>69787.497794178751</v>
      </c>
      <c r="E48" s="27" t="s">
        <v>30</v>
      </c>
      <c r="F48" s="28">
        <f>D48/F47</f>
        <v>48.891681736515672</v>
      </c>
      <c r="H48" s="25" t="s">
        <v>29</v>
      </c>
      <c r="I48" s="26">
        <f>K46+I47</f>
        <v>131534.39543717483</v>
      </c>
      <c r="J48" s="27" t="s">
        <v>30</v>
      </c>
      <c r="K48" s="28">
        <f>I48/K47</f>
        <v>92.150284827317321</v>
      </c>
      <c r="M48" s="25" t="s">
        <v>29</v>
      </c>
      <c r="N48" s="26">
        <f>P46+N47</f>
        <v>104195.99453838369</v>
      </c>
      <c r="O48" s="27" t="s">
        <v>30</v>
      </c>
      <c r="P48" s="28">
        <f>N48/P47</f>
        <v>72.997564953751905</v>
      </c>
    </row>
    <row r="49" spans="2:16" ht="17" thickBot="1" x14ac:dyDescent="0.25"/>
    <row r="50" spans="2:16" ht="30" thickBot="1" x14ac:dyDescent="0.4">
      <c r="B50" s="121" t="str">
        <f>IF(Data!C8="","",Data!C8)</f>
        <v>EOG</v>
      </c>
      <c r="C50" s="124" t="s">
        <v>35</v>
      </c>
      <c r="D50" s="125"/>
      <c r="E50" s="125"/>
      <c r="F50" s="126"/>
      <c r="H50" s="115" t="s">
        <v>46</v>
      </c>
      <c r="I50" s="116"/>
      <c r="J50" s="116"/>
      <c r="K50" s="117"/>
      <c r="M50" s="115" t="s">
        <v>56</v>
      </c>
      <c r="N50" s="116"/>
      <c r="O50" s="116"/>
      <c r="P50" s="117"/>
    </row>
    <row r="51" spans="2:16" ht="29" x14ac:dyDescent="0.35">
      <c r="B51" s="122"/>
      <c r="C51" s="16" t="s">
        <v>20</v>
      </c>
      <c r="D51" s="11"/>
      <c r="E51" s="11"/>
      <c r="F51" s="12"/>
      <c r="H51" s="29" t="s">
        <v>41</v>
      </c>
      <c r="I51" s="30"/>
      <c r="J51" s="30"/>
      <c r="K51" s="31"/>
      <c r="M51" s="29" t="s">
        <v>62</v>
      </c>
      <c r="N51" s="30"/>
      <c r="O51" s="30"/>
      <c r="P51" s="31"/>
    </row>
    <row r="52" spans="2:16" ht="30" thickBot="1" x14ac:dyDescent="0.4">
      <c r="B52" s="122"/>
      <c r="C52" s="13" t="s">
        <v>21</v>
      </c>
      <c r="D52" s="14" t="s">
        <v>22</v>
      </c>
      <c r="E52" s="14" t="s">
        <v>23</v>
      </c>
      <c r="F52" s="15" t="s">
        <v>24</v>
      </c>
      <c r="H52" s="32"/>
      <c r="I52" s="33"/>
      <c r="J52" s="33"/>
      <c r="K52" s="34"/>
      <c r="M52" s="32"/>
      <c r="N52" s="33"/>
      <c r="O52" s="33"/>
      <c r="P52" s="34"/>
    </row>
    <row r="53" spans="2:16" ht="29" x14ac:dyDescent="0.35">
      <c r="B53" s="122"/>
      <c r="C53" s="17">
        <v>1</v>
      </c>
      <c r="D53" s="18">
        <f>(Data!D8*Data!F8)+Data!D8</f>
        <v>5129.2250000000004</v>
      </c>
      <c r="E53" s="19">
        <f>Data!$F$8</f>
        <v>-5.0000000000000001E-3</v>
      </c>
      <c r="F53" s="20">
        <f>D53/((1+Data!$K$4)^C53)</f>
        <v>4662.931818181818</v>
      </c>
      <c r="H53" s="17">
        <v>1</v>
      </c>
      <c r="I53" s="18">
        <f>(Data!D8*Compare!H8)+Data!D8</f>
        <v>7985.0950000000003</v>
      </c>
      <c r="J53" s="19">
        <f>Compare!$H$8</f>
        <v>0.54900000000000004</v>
      </c>
      <c r="K53" s="20">
        <f>I53/((1+Data!$K$4)^H53)</f>
        <v>7259.1772727272728</v>
      </c>
      <c r="M53" s="17">
        <v>1</v>
      </c>
      <c r="N53" s="18">
        <f>(Data!D8*Compare!J8)+Data!D8</f>
        <v>6039.0825000000004</v>
      </c>
      <c r="O53" s="19">
        <f>Compare!$J$8</f>
        <v>0.17150000000000001</v>
      </c>
      <c r="P53" s="20">
        <f>N53/((1+Data!$K$4)^M53)</f>
        <v>5490.0749999999998</v>
      </c>
    </row>
    <row r="54" spans="2:16" ht="29" x14ac:dyDescent="0.35">
      <c r="B54" s="122"/>
      <c r="C54" s="17">
        <v>2</v>
      </c>
      <c r="D54" s="18">
        <f>(D53*E54)+D53</f>
        <v>5103.5788750000002</v>
      </c>
      <c r="E54" s="19">
        <f>Data!$F$8</f>
        <v>-5.0000000000000001E-3</v>
      </c>
      <c r="F54" s="20">
        <f>D54/((1+Data!$K$4)^C54)</f>
        <v>4217.8337809917348</v>
      </c>
      <c r="H54" s="17">
        <v>2</v>
      </c>
      <c r="I54" s="18">
        <f>(I53*J54)+I53</f>
        <v>12368.912155000002</v>
      </c>
      <c r="J54" s="19">
        <f>Compare!$H$8</f>
        <v>0.54900000000000004</v>
      </c>
      <c r="K54" s="20">
        <f>I54/((1+Data!$K$4)^H54)</f>
        <v>10222.241450413223</v>
      </c>
      <c r="M54" s="17">
        <v>2</v>
      </c>
      <c r="N54" s="18">
        <f>(N53*O54)+N53</f>
        <v>7074.7851487500011</v>
      </c>
      <c r="O54" s="19">
        <f>Compare!$J$8</f>
        <v>0.17150000000000001</v>
      </c>
      <c r="P54" s="20">
        <f>N54/((1+Data!$K$4)^M54)</f>
        <v>5846.9298749999998</v>
      </c>
    </row>
    <row r="55" spans="2:16" ht="29" x14ac:dyDescent="0.35">
      <c r="B55" s="122"/>
      <c r="C55" s="17">
        <v>3</v>
      </c>
      <c r="D55" s="18">
        <f t="shared" ref="D55:D57" si="12">(D54*E55)+D54</f>
        <v>5078.0609806250004</v>
      </c>
      <c r="E55" s="19">
        <f>Data!$F$8</f>
        <v>-5.0000000000000001E-3</v>
      </c>
      <c r="F55" s="20">
        <f>D55/((1+Data!$K$4)^C55)</f>
        <v>3815.2223746243417</v>
      </c>
      <c r="H55" s="17">
        <v>3</v>
      </c>
      <c r="I55" s="18">
        <f t="shared" ref="I55:I57" si="13">(I54*J55)+I54</f>
        <v>19159.444928095003</v>
      </c>
      <c r="J55" s="19">
        <f>Compare!$H$8</f>
        <v>0.54900000000000004</v>
      </c>
      <c r="K55" s="20">
        <f>I55/((1+Data!$K$4)^H55)</f>
        <v>14394.774551536437</v>
      </c>
      <c r="M55" s="17">
        <v>3</v>
      </c>
      <c r="N55" s="18">
        <f t="shared" ref="N55:N57" si="14">(N54*O55)+N54</f>
        <v>8288.1108017606257</v>
      </c>
      <c r="O55" s="19">
        <f>Compare!$J$8</f>
        <v>0.17150000000000001</v>
      </c>
      <c r="P55" s="20">
        <f>N55/((1+Data!$K$4)^M55)</f>
        <v>6226.9803168749986</v>
      </c>
    </row>
    <row r="56" spans="2:16" ht="29" x14ac:dyDescent="0.35">
      <c r="B56" s="122"/>
      <c r="C56" s="17">
        <v>4</v>
      </c>
      <c r="D56" s="18">
        <f t="shared" si="12"/>
        <v>5052.6706757218753</v>
      </c>
      <c r="E56" s="19">
        <f>Data!$F$8</f>
        <v>-5.0000000000000001E-3</v>
      </c>
      <c r="F56" s="20">
        <f>D56/((1+Data!$K$4)^C56)</f>
        <v>3451.0420570465635</v>
      </c>
      <c r="H56" s="17">
        <v>4</v>
      </c>
      <c r="I56" s="18">
        <f t="shared" si="13"/>
        <v>29677.980193619158</v>
      </c>
      <c r="J56" s="19">
        <f>Compare!$H$8</f>
        <v>0.54900000000000004</v>
      </c>
      <c r="K56" s="20">
        <f>I56/((1+Data!$K$4)^H56)</f>
        <v>20270.459800299945</v>
      </c>
      <c r="M56" s="17">
        <v>4</v>
      </c>
      <c r="N56" s="18">
        <f t="shared" si="14"/>
        <v>9709.5218042625729</v>
      </c>
      <c r="O56" s="19">
        <f>Compare!$J$8</f>
        <v>0.17150000000000001</v>
      </c>
      <c r="P56" s="20">
        <f>N56/((1+Data!$K$4)^M56)</f>
        <v>6631.7340374718733</v>
      </c>
    </row>
    <row r="57" spans="2:16" ht="29" x14ac:dyDescent="0.35">
      <c r="B57" s="122"/>
      <c r="C57" s="17">
        <v>5</v>
      </c>
      <c r="D57" s="18">
        <f t="shared" si="12"/>
        <v>5027.4073223432661</v>
      </c>
      <c r="E57" s="19">
        <f>Data!$F$8</f>
        <v>-5.0000000000000001E-3</v>
      </c>
      <c r="F57" s="20">
        <f>D57/((1+Data!$K$4)^C57)</f>
        <v>3121.6244061466641</v>
      </c>
      <c r="H57" s="17">
        <v>5</v>
      </c>
      <c r="I57" s="18">
        <f t="shared" si="13"/>
        <v>45971.191319916077</v>
      </c>
      <c r="J57" s="19">
        <f>Compare!$H$8</f>
        <v>0.54900000000000004</v>
      </c>
      <c r="K57" s="20">
        <f>I57/((1+Data!$K$4)^H57)</f>
        <v>28544.492936967832</v>
      </c>
      <c r="M57" s="17">
        <v>5</v>
      </c>
      <c r="N57" s="18">
        <f t="shared" si="14"/>
        <v>11374.704793693603</v>
      </c>
      <c r="O57" s="19">
        <f>Compare!$J$8</f>
        <v>0.17150000000000001</v>
      </c>
      <c r="P57" s="20">
        <f>N57/((1+Data!$K$4)^M57)</f>
        <v>7062.7967499075448</v>
      </c>
    </row>
    <row r="58" spans="2:16" ht="29" x14ac:dyDescent="0.35">
      <c r="B58" s="122"/>
      <c r="C58" s="17" t="s">
        <v>25</v>
      </c>
      <c r="D58" s="18">
        <f>(D57*Data!$K$3)+D57</f>
        <v>5178.2295420135642</v>
      </c>
      <c r="E58" s="21" t="s">
        <v>26</v>
      </c>
      <c r="F58" s="20">
        <f>SUM(F53:F57)</f>
        <v>19268.654436991121</v>
      </c>
      <c r="H58" s="17" t="s">
        <v>25</v>
      </c>
      <c r="I58" s="18">
        <f>(I57*Data!$K$3)+I57</f>
        <v>47350.327059513562</v>
      </c>
      <c r="J58" s="21" t="s">
        <v>26</v>
      </c>
      <c r="K58" s="20">
        <f>SUM(K53:K57)</f>
        <v>80691.1460119447</v>
      </c>
      <c r="M58" s="17" t="s">
        <v>25</v>
      </c>
      <c r="N58" s="18">
        <f>(N57*Data!$K$3)+N57</f>
        <v>11715.945937504412</v>
      </c>
      <c r="O58" s="21" t="s">
        <v>26</v>
      </c>
      <c r="P58" s="20">
        <f>SUM(P53:P57)</f>
        <v>31258.515979254418</v>
      </c>
    </row>
    <row r="59" spans="2:16" ht="60" x14ac:dyDescent="0.35">
      <c r="B59" s="122"/>
      <c r="C59" s="22" t="s">
        <v>27</v>
      </c>
      <c r="D59" s="18">
        <f>((D58)/(Data!$K$4-Data!$K$3))/(1+Data!$K$4)^C57</f>
        <v>45932.473404729484</v>
      </c>
      <c r="E59" s="23" t="s">
        <v>28</v>
      </c>
      <c r="F59" s="24">
        <f>Compare!$E$8</f>
        <v>583.15000893974616</v>
      </c>
      <c r="H59" s="22" t="s">
        <v>27</v>
      </c>
      <c r="I59" s="18">
        <f>((I58)/(Data!$K$4-Data!$K$3))/(1+Data!$K$4)^H57</f>
        <v>420011.82464395516</v>
      </c>
      <c r="J59" s="23" t="s">
        <v>28</v>
      </c>
      <c r="K59" s="24">
        <f>Compare!$E$8</f>
        <v>583.15000893974616</v>
      </c>
      <c r="M59" s="22" t="s">
        <v>27</v>
      </c>
      <c r="N59" s="18">
        <f>((N58)/(Data!$K$4-Data!$K$3))/(1+Data!$K$4)^M57</f>
        <v>103924.00932006814</v>
      </c>
      <c r="O59" s="23" t="s">
        <v>28</v>
      </c>
      <c r="P59" s="24">
        <f>Compare!$E$8</f>
        <v>583.15000893974616</v>
      </c>
    </row>
    <row r="60" spans="2:16" ht="31" thickBot="1" x14ac:dyDescent="0.4">
      <c r="B60" s="123"/>
      <c r="C60" s="25" t="s">
        <v>29</v>
      </c>
      <c r="D60" s="26">
        <f>F58+D59</f>
        <v>65201.127841720605</v>
      </c>
      <c r="E60" s="27" t="s">
        <v>30</v>
      </c>
      <c r="F60" s="28">
        <f>D60/F59</f>
        <v>111.80850011520363</v>
      </c>
      <c r="H60" s="25" t="s">
        <v>29</v>
      </c>
      <c r="I60" s="26">
        <f>K58+I59</f>
        <v>500702.97065589984</v>
      </c>
      <c r="J60" s="27" t="s">
        <v>30</v>
      </c>
      <c r="K60" s="28">
        <f>I60/K59</f>
        <v>858.61778784202136</v>
      </c>
      <c r="M60" s="25" t="s">
        <v>29</v>
      </c>
      <c r="N60" s="26">
        <f>P58+N59</f>
        <v>135182.52529932256</v>
      </c>
      <c r="O60" s="27" t="s">
        <v>30</v>
      </c>
      <c r="P60" s="28">
        <f>N60/P59</f>
        <v>231.81432431957703</v>
      </c>
    </row>
    <row r="61" spans="2:16" ht="17" thickBot="1" x14ac:dyDescent="0.25"/>
    <row r="62" spans="2:16" ht="30" thickBot="1" x14ac:dyDescent="0.4">
      <c r="B62" s="121" t="str">
        <f>IF(Data!C9="","",Data!C9)</f>
        <v/>
      </c>
      <c r="C62" s="124" t="s">
        <v>36</v>
      </c>
      <c r="D62" s="125"/>
      <c r="E62" s="125"/>
      <c r="F62" s="126"/>
      <c r="H62" s="115" t="s">
        <v>47</v>
      </c>
      <c r="I62" s="116"/>
      <c r="J62" s="116"/>
      <c r="K62" s="117"/>
      <c r="M62" s="115" t="s">
        <v>57</v>
      </c>
      <c r="N62" s="116"/>
      <c r="O62" s="116"/>
      <c r="P62" s="117"/>
    </row>
    <row r="63" spans="2:16" ht="29" x14ac:dyDescent="0.35">
      <c r="B63" s="122"/>
      <c r="C63" s="16" t="s">
        <v>20</v>
      </c>
      <c r="D63" s="11"/>
      <c r="E63" s="11"/>
      <c r="F63" s="12"/>
      <c r="H63" s="29" t="s">
        <v>41</v>
      </c>
      <c r="I63" s="30"/>
      <c r="J63" s="30"/>
      <c r="K63" s="31"/>
      <c r="M63" s="29" t="s">
        <v>62</v>
      </c>
      <c r="N63" s="30"/>
      <c r="O63" s="30"/>
      <c r="P63" s="31"/>
    </row>
    <row r="64" spans="2:16" ht="30" thickBot="1" x14ac:dyDescent="0.4">
      <c r="B64" s="122"/>
      <c r="C64" s="13" t="s">
        <v>21</v>
      </c>
      <c r="D64" s="14" t="s">
        <v>22</v>
      </c>
      <c r="E64" s="14" t="s">
        <v>23</v>
      </c>
      <c r="F64" s="15" t="s">
        <v>24</v>
      </c>
      <c r="H64" s="32"/>
      <c r="I64" s="33"/>
      <c r="J64" s="33"/>
      <c r="K64" s="34"/>
      <c r="M64" s="32"/>
      <c r="N64" s="33"/>
      <c r="O64" s="33"/>
      <c r="P64" s="34"/>
    </row>
    <row r="65" spans="2:16" ht="29" x14ac:dyDescent="0.35">
      <c r="B65" s="122"/>
      <c r="C65" s="17">
        <v>1</v>
      </c>
      <c r="D65" s="18">
        <f>(Data!D9*Data!F9)+Data!D9</f>
        <v>0</v>
      </c>
      <c r="E65" s="19">
        <f>Data!$F$9</f>
        <v>0</v>
      </c>
      <c r="F65" s="20">
        <f>D65/((1+Data!$K$4)^C65)</f>
        <v>0</v>
      </c>
      <c r="H65" s="17">
        <v>1</v>
      </c>
      <c r="I65" s="18" t="e">
        <f>(Data!D9*Compare!H9)+Data!D9</f>
        <v>#VALUE!</v>
      </c>
      <c r="J65" s="19" t="str">
        <f>Compare!$H$9</f>
        <v/>
      </c>
      <c r="K65" s="20" t="e">
        <f>I65/((1+Data!$K$4)^H65)</f>
        <v>#VALUE!</v>
      </c>
      <c r="M65" s="17">
        <v>1</v>
      </c>
      <c r="N65" s="18" t="e">
        <f>(Data!D9*Compare!J9)+Data!D9</f>
        <v>#VALUE!</v>
      </c>
      <c r="O65" s="19" t="str">
        <f>Compare!$J$9</f>
        <v/>
      </c>
      <c r="P65" s="20" t="e">
        <f>N65/((1+Data!$K$4)^M65)</f>
        <v>#VALUE!</v>
      </c>
    </row>
    <row r="66" spans="2:16" ht="29" x14ac:dyDescent="0.35">
      <c r="B66" s="122"/>
      <c r="C66" s="17">
        <v>2</v>
      </c>
      <c r="D66" s="18">
        <f>(D65*E66)+D65</f>
        <v>0</v>
      </c>
      <c r="E66" s="19">
        <f>Data!$F$9</f>
        <v>0</v>
      </c>
      <c r="F66" s="20">
        <f>D66/((1+Data!$K$4)^C66)</f>
        <v>0</v>
      </c>
      <c r="H66" s="17">
        <v>2</v>
      </c>
      <c r="I66" s="18" t="e">
        <f>(I65*J66)+I65</f>
        <v>#VALUE!</v>
      </c>
      <c r="J66" s="19" t="str">
        <f>Compare!$H$9</f>
        <v/>
      </c>
      <c r="K66" s="20" t="e">
        <f>I66/((1+Data!$K$4)^H66)</f>
        <v>#VALUE!</v>
      </c>
      <c r="M66" s="17">
        <v>2</v>
      </c>
      <c r="N66" s="18" t="e">
        <f>(N65*O66)+N65</f>
        <v>#VALUE!</v>
      </c>
      <c r="O66" s="19" t="str">
        <f>Compare!$J$9</f>
        <v/>
      </c>
      <c r="P66" s="20" t="e">
        <f>N66/((1+Data!$K$4)^M66)</f>
        <v>#VALUE!</v>
      </c>
    </row>
    <row r="67" spans="2:16" ht="29" x14ac:dyDescent="0.35">
      <c r="B67" s="122"/>
      <c r="C67" s="17">
        <v>3</v>
      </c>
      <c r="D67" s="18">
        <f t="shared" ref="D67:D69" si="15">(D66*E67)+D66</f>
        <v>0</v>
      </c>
      <c r="E67" s="19">
        <f>Data!$F$9</f>
        <v>0</v>
      </c>
      <c r="F67" s="20">
        <f>D67/((1+Data!$K$4)^C67)</f>
        <v>0</v>
      </c>
      <c r="H67" s="17">
        <v>3</v>
      </c>
      <c r="I67" s="18" t="e">
        <f t="shared" ref="I67:I69" si="16">(I66*J67)+I66</f>
        <v>#VALUE!</v>
      </c>
      <c r="J67" s="19" t="str">
        <f>Compare!$H$9</f>
        <v/>
      </c>
      <c r="K67" s="20" t="e">
        <f>I67/((1+Data!$K$4)^H67)</f>
        <v>#VALUE!</v>
      </c>
      <c r="M67" s="17">
        <v>3</v>
      </c>
      <c r="N67" s="18" t="e">
        <f t="shared" ref="N67:N69" si="17">(N66*O67)+N66</f>
        <v>#VALUE!</v>
      </c>
      <c r="O67" s="19" t="str">
        <f>Compare!$J$9</f>
        <v/>
      </c>
      <c r="P67" s="20" t="e">
        <f>N67/((1+Data!$K$4)^M67)</f>
        <v>#VALUE!</v>
      </c>
    </row>
    <row r="68" spans="2:16" ht="29" x14ac:dyDescent="0.35">
      <c r="B68" s="122"/>
      <c r="C68" s="17">
        <v>4</v>
      </c>
      <c r="D68" s="18">
        <f t="shared" si="15"/>
        <v>0</v>
      </c>
      <c r="E68" s="19">
        <f>Data!$F$9</f>
        <v>0</v>
      </c>
      <c r="F68" s="20">
        <f>D68/((1+Data!$K$4)^C68)</f>
        <v>0</v>
      </c>
      <c r="H68" s="17">
        <v>4</v>
      </c>
      <c r="I68" s="18" t="e">
        <f t="shared" si="16"/>
        <v>#VALUE!</v>
      </c>
      <c r="J68" s="19" t="str">
        <f>Compare!$H$9</f>
        <v/>
      </c>
      <c r="K68" s="20" t="e">
        <f>I68/((1+Data!$K$4)^H68)</f>
        <v>#VALUE!</v>
      </c>
      <c r="M68" s="17">
        <v>4</v>
      </c>
      <c r="N68" s="18" t="e">
        <f t="shared" si="17"/>
        <v>#VALUE!</v>
      </c>
      <c r="O68" s="19" t="str">
        <f>Compare!$J$9</f>
        <v/>
      </c>
      <c r="P68" s="20" t="e">
        <f>N68/((1+Data!$K$4)^M68)</f>
        <v>#VALUE!</v>
      </c>
    </row>
    <row r="69" spans="2:16" ht="29" x14ac:dyDescent="0.35">
      <c r="B69" s="122"/>
      <c r="C69" s="17">
        <v>5</v>
      </c>
      <c r="D69" s="18">
        <f t="shared" si="15"/>
        <v>0</v>
      </c>
      <c r="E69" s="19">
        <f>Data!$F$9</f>
        <v>0</v>
      </c>
      <c r="F69" s="20">
        <f>D69/((1+Data!$K$4)^C69)</f>
        <v>0</v>
      </c>
      <c r="H69" s="17">
        <v>5</v>
      </c>
      <c r="I69" s="18" t="e">
        <f t="shared" si="16"/>
        <v>#VALUE!</v>
      </c>
      <c r="J69" s="19" t="str">
        <f>Compare!$H$9</f>
        <v/>
      </c>
      <c r="K69" s="20" t="e">
        <f>I69/((1+Data!$K$4)^H69)</f>
        <v>#VALUE!</v>
      </c>
      <c r="M69" s="17">
        <v>5</v>
      </c>
      <c r="N69" s="18" t="e">
        <f t="shared" si="17"/>
        <v>#VALUE!</v>
      </c>
      <c r="O69" s="19" t="str">
        <f>Compare!$J$9</f>
        <v/>
      </c>
      <c r="P69" s="20" t="e">
        <f>N69/((1+Data!$K$4)^M69)</f>
        <v>#VALUE!</v>
      </c>
    </row>
    <row r="70" spans="2:16" ht="29" x14ac:dyDescent="0.35">
      <c r="B70" s="122"/>
      <c r="C70" s="17" t="s">
        <v>25</v>
      </c>
      <c r="D70" s="18">
        <f>(D69*Data!$K$3)+D69</f>
        <v>0</v>
      </c>
      <c r="E70" s="21" t="s">
        <v>26</v>
      </c>
      <c r="F70" s="20">
        <f>SUM(F65:F69)</f>
        <v>0</v>
      </c>
      <c r="H70" s="17" t="s">
        <v>25</v>
      </c>
      <c r="I70" s="18" t="e">
        <f>(I69*Data!$K$3)+I69</f>
        <v>#VALUE!</v>
      </c>
      <c r="J70" s="21" t="s">
        <v>26</v>
      </c>
      <c r="K70" s="20" t="e">
        <f>SUM(K65:K69)</f>
        <v>#VALUE!</v>
      </c>
      <c r="M70" s="17" t="s">
        <v>25</v>
      </c>
      <c r="N70" s="18" t="e">
        <f>(N69*Data!$K$3)+N69</f>
        <v>#VALUE!</v>
      </c>
      <c r="O70" s="21" t="s">
        <v>26</v>
      </c>
      <c r="P70" s="20" t="e">
        <f>SUM(P65:P69)</f>
        <v>#VALUE!</v>
      </c>
    </row>
    <row r="71" spans="2:16" ht="60" x14ac:dyDescent="0.35">
      <c r="B71" s="122"/>
      <c r="C71" s="22" t="s">
        <v>27</v>
      </c>
      <c r="D71" s="18">
        <f>((D70)/(Data!$K$4-Data!$K$3))/(1+Data!$K$4)^C69</f>
        <v>0</v>
      </c>
      <c r="E71" s="23" t="s">
        <v>28</v>
      </c>
      <c r="F71" s="24" t="str">
        <f>Compare!$E$9</f>
        <v/>
      </c>
      <c r="H71" s="22" t="s">
        <v>27</v>
      </c>
      <c r="I71" s="18" t="e">
        <f>((I70)/(Data!$K$4-Data!$K$3))/(1+Data!$K$4)^H69</f>
        <v>#VALUE!</v>
      </c>
      <c r="J71" s="23" t="s">
        <v>28</v>
      </c>
      <c r="K71" s="24" t="str">
        <f>Compare!$E$9</f>
        <v/>
      </c>
      <c r="M71" s="22" t="s">
        <v>27</v>
      </c>
      <c r="N71" s="18" t="e">
        <f>((N70)/(Data!$K$4-Data!$K$3))/(1+Data!$K$4)^M69</f>
        <v>#VALUE!</v>
      </c>
      <c r="O71" s="23" t="s">
        <v>28</v>
      </c>
      <c r="P71" s="24" t="str">
        <f>Compare!$E$9</f>
        <v/>
      </c>
    </row>
    <row r="72" spans="2:16" ht="31" thickBot="1" x14ac:dyDescent="0.4">
      <c r="B72" s="123"/>
      <c r="C72" s="25" t="s">
        <v>29</v>
      </c>
      <c r="D72" s="26">
        <f>F70+D71</f>
        <v>0</v>
      </c>
      <c r="E72" s="27" t="s">
        <v>30</v>
      </c>
      <c r="F72" s="28" t="e">
        <f>D72/F71</f>
        <v>#VALUE!</v>
      </c>
      <c r="H72" s="25" t="s">
        <v>29</v>
      </c>
      <c r="I72" s="26" t="e">
        <f>K70+I71</f>
        <v>#VALUE!</v>
      </c>
      <c r="J72" s="27" t="s">
        <v>30</v>
      </c>
      <c r="K72" s="28" t="e">
        <f>I72/K71</f>
        <v>#VALUE!</v>
      </c>
      <c r="M72" s="25" t="s">
        <v>29</v>
      </c>
      <c r="N72" s="26" t="e">
        <f>P70+N71</f>
        <v>#VALUE!</v>
      </c>
      <c r="O72" s="27" t="s">
        <v>30</v>
      </c>
      <c r="P72" s="28" t="e">
        <f>N72/P71</f>
        <v>#VALUE!</v>
      </c>
    </row>
    <row r="73" spans="2:16" ht="17" thickBot="1" x14ac:dyDescent="0.25"/>
    <row r="74" spans="2:16" ht="30" thickBot="1" x14ac:dyDescent="0.4">
      <c r="B74" s="121" t="str">
        <f>IF(Data!C10="","",Data!C10)</f>
        <v/>
      </c>
      <c r="C74" s="124" t="s">
        <v>37</v>
      </c>
      <c r="D74" s="125"/>
      <c r="E74" s="125"/>
      <c r="F74" s="126"/>
      <c r="H74" s="115" t="s">
        <v>48</v>
      </c>
      <c r="I74" s="116"/>
      <c r="J74" s="116"/>
      <c r="K74" s="117"/>
      <c r="M74" s="115" t="s">
        <v>58</v>
      </c>
      <c r="N74" s="116"/>
      <c r="O74" s="116"/>
      <c r="P74" s="117"/>
    </row>
    <row r="75" spans="2:16" ht="29" x14ac:dyDescent="0.35">
      <c r="B75" s="122"/>
      <c r="C75" s="16" t="s">
        <v>20</v>
      </c>
      <c r="D75" s="11"/>
      <c r="E75" s="11"/>
      <c r="F75" s="12"/>
      <c r="H75" s="29" t="s">
        <v>41</v>
      </c>
      <c r="I75" s="30"/>
      <c r="J75" s="30"/>
      <c r="K75" s="31"/>
      <c r="M75" s="29" t="s">
        <v>62</v>
      </c>
      <c r="N75" s="30"/>
      <c r="O75" s="30"/>
      <c r="P75" s="31"/>
    </row>
    <row r="76" spans="2:16" ht="30" thickBot="1" x14ac:dyDescent="0.4">
      <c r="B76" s="122"/>
      <c r="C76" s="13" t="s">
        <v>21</v>
      </c>
      <c r="D76" s="14" t="s">
        <v>22</v>
      </c>
      <c r="E76" s="14" t="s">
        <v>23</v>
      </c>
      <c r="F76" s="15" t="s">
        <v>24</v>
      </c>
      <c r="H76" s="32"/>
      <c r="I76" s="33"/>
      <c r="J76" s="33"/>
      <c r="K76" s="34"/>
      <c r="M76" s="32"/>
      <c r="N76" s="33"/>
      <c r="O76" s="33"/>
      <c r="P76" s="34"/>
    </row>
    <row r="77" spans="2:16" ht="29" x14ac:dyDescent="0.35">
      <c r="B77" s="122"/>
      <c r="C77" s="17">
        <v>1</v>
      </c>
      <c r="D77" s="18">
        <f>(Data!D10*Data!F10)+Data!D10</f>
        <v>0</v>
      </c>
      <c r="E77" s="19">
        <f>Data!$F$10</f>
        <v>0</v>
      </c>
      <c r="F77" s="20">
        <f>D77/((1+Data!$K$4)^C77)</f>
        <v>0</v>
      </c>
      <c r="H77" s="17">
        <v>1</v>
      </c>
      <c r="I77" s="18" t="e">
        <f>(Data!D10*Compare!H10)+Data!D10</f>
        <v>#VALUE!</v>
      </c>
      <c r="J77" s="19" t="str">
        <f>Compare!$H$10</f>
        <v/>
      </c>
      <c r="K77" s="20" t="e">
        <f>I77/((1+Data!$K$4)^H77)</f>
        <v>#VALUE!</v>
      </c>
      <c r="M77" s="17">
        <v>1</v>
      </c>
      <c r="N77" s="18" t="e">
        <f>(Data!D10*Compare!J10)+Data!D10</f>
        <v>#VALUE!</v>
      </c>
      <c r="O77" s="19" t="str">
        <f>Compare!$J$10</f>
        <v/>
      </c>
      <c r="P77" s="20" t="e">
        <f>N77/((1+Data!$K$4)^M77)</f>
        <v>#VALUE!</v>
      </c>
    </row>
    <row r="78" spans="2:16" ht="29" x14ac:dyDescent="0.35">
      <c r="B78" s="122"/>
      <c r="C78" s="17">
        <v>2</v>
      </c>
      <c r="D78" s="18">
        <f>(D77*E78)+D77</f>
        <v>0</v>
      </c>
      <c r="E78" s="19">
        <f>Data!$F$10</f>
        <v>0</v>
      </c>
      <c r="F78" s="20">
        <f>D78/((1+Data!$K$4)^C78)</f>
        <v>0</v>
      </c>
      <c r="H78" s="17">
        <v>2</v>
      </c>
      <c r="I78" s="18" t="e">
        <f>(I77*J78)+I77</f>
        <v>#VALUE!</v>
      </c>
      <c r="J78" s="19" t="str">
        <f>Compare!$H$10</f>
        <v/>
      </c>
      <c r="K78" s="20" t="e">
        <f>I78/((1+Data!$K$4)^H78)</f>
        <v>#VALUE!</v>
      </c>
      <c r="M78" s="17">
        <v>2</v>
      </c>
      <c r="N78" s="18" t="e">
        <f>(N77*O78)+N77</f>
        <v>#VALUE!</v>
      </c>
      <c r="O78" s="19" t="str">
        <f>Compare!$J$10</f>
        <v/>
      </c>
      <c r="P78" s="20" t="e">
        <f>N78/((1+Data!$K$4)^M78)</f>
        <v>#VALUE!</v>
      </c>
    </row>
    <row r="79" spans="2:16" ht="29" x14ac:dyDescent="0.35">
      <c r="B79" s="122"/>
      <c r="C79" s="17">
        <v>3</v>
      </c>
      <c r="D79" s="18">
        <f t="shared" ref="D79:D81" si="18">(D78*E79)+D78</f>
        <v>0</v>
      </c>
      <c r="E79" s="19">
        <f>Data!$F$10</f>
        <v>0</v>
      </c>
      <c r="F79" s="20">
        <f>D79/((1+Data!$K$4)^C79)</f>
        <v>0</v>
      </c>
      <c r="H79" s="17">
        <v>3</v>
      </c>
      <c r="I79" s="18" t="e">
        <f t="shared" ref="I79:I81" si="19">(I78*J79)+I78</f>
        <v>#VALUE!</v>
      </c>
      <c r="J79" s="19" t="str">
        <f>Compare!$H$10</f>
        <v/>
      </c>
      <c r="K79" s="20" t="e">
        <f>I79/((1+Data!$K$4)^H79)</f>
        <v>#VALUE!</v>
      </c>
      <c r="M79" s="17">
        <v>3</v>
      </c>
      <c r="N79" s="18" t="e">
        <f t="shared" ref="N79:N81" si="20">(N78*O79)+N78</f>
        <v>#VALUE!</v>
      </c>
      <c r="O79" s="19" t="str">
        <f>Compare!$J$10</f>
        <v/>
      </c>
      <c r="P79" s="20" t="e">
        <f>N79/((1+Data!$K$4)^M79)</f>
        <v>#VALUE!</v>
      </c>
    </row>
    <row r="80" spans="2:16" ht="29" x14ac:dyDescent="0.35">
      <c r="B80" s="122"/>
      <c r="C80" s="17">
        <v>4</v>
      </c>
      <c r="D80" s="18">
        <f t="shared" si="18"/>
        <v>0</v>
      </c>
      <c r="E80" s="19">
        <f>Data!$F$10</f>
        <v>0</v>
      </c>
      <c r="F80" s="20">
        <f>D80/((1+Data!$K$4)^C80)</f>
        <v>0</v>
      </c>
      <c r="H80" s="17">
        <v>4</v>
      </c>
      <c r="I80" s="18" t="e">
        <f t="shared" si="19"/>
        <v>#VALUE!</v>
      </c>
      <c r="J80" s="19" t="str">
        <f>Compare!$H$10</f>
        <v/>
      </c>
      <c r="K80" s="20" t="e">
        <f>I80/((1+Data!$K$4)^H80)</f>
        <v>#VALUE!</v>
      </c>
      <c r="M80" s="17">
        <v>4</v>
      </c>
      <c r="N80" s="18" t="e">
        <f t="shared" si="20"/>
        <v>#VALUE!</v>
      </c>
      <c r="O80" s="19" t="str">
        <f>Compare!$J$10</f>
        <v/>
      </c>
      <c r="P80" s="20" t="e">
        <f>N80/((1+Data!$K$4)^M80)</f>
        <v>#VALUE!</v>
      </c>
    </row>
    <row r="81" spans="2:16" ht="29" x14ac:dyDescent="0.35">
      <c r="B81" s="122"/>
      <c r="C81" s="17">
        <v>5</v>
      </c>
      <c r="D81" s="18">
        <f t="shared" si="18"/>
        <v>0</v>
      </c>
      <c r="E81" s="19">
        <f>Data!$F$10</f>
        <v>0</v>
      </c>
      <c r="F81" s="20">
        <f>D81/((1+Data!$K$4)^C81)</f>
        <v>0</v>
      </c>
      <c r="H81" s="17">
        <v>5</v>
      </c>
      <c r="I81" s="18" t="e">
        <f t="shared" si="19"/>
        <v>#VALUE!</v>
      </c>
      <c r="J81" s="19" t="str">
        <f>Compare!$H$10</f>
        <v/>
      </c>
      <c r="K81" s="20" t="e">
        <f>I81/((1+Data!$K$4)^H81)</f>
        <v>#VALUE!</v>
      </c>
      <c r="M81" s="17">
        <v>5</v>
      </c>
      <c r="N81" s="18" t="e">
        <f t="shared" si="20"/>
        <v>#VALUE!</v>
      </c>
      <c r="O81" s="19" t="str">
        <f>Compare!$J$10</f>
        <v/>
      </c>
      <c r="P81" s="20" t="e">
        <f>N81/((1+Data!$K$4)^M81)</f>
        <v>#VALUE!</v>
      </c>
    </row>
    <row r="82" spans="2:16" ht="29" x14ac:dyDescent="0.35">
      <c r="B82" s="122"/>
      <c r="C82" s="17" t="s">
        <v>25</v>
      </c>
      <c r="D82" s="18">
        <f>(D81*Data!$K$3)+D81</f>
        <v>0</v>
      </c>
      <c r="E82" s="21" t="s">
        <v>26</v>
      </c>
      <c r="F82" s="20">
        <f>SUM(F77:F81)</f>
        <v>0</v>
      </c>
      <c r="H82" s="17" t="s">
        <v>25</v>
      </c>
      <c r="I82" s="18" t="e">
        <f>(I81*Data!$K$3)+I81</f>
        <v>#VALUE!</v>
      </c>
      <c r="J82" s="21" t="s">
        <v>26</v>
      </c>
      <c r="K82" s="20" t="e">
        <f>SUM(K77:K81)</f>
        <v>#VALUE!</v>
      </c>
      <c r="M82" s="17" t="s">
        <v>25</v>
      </c>
      <c r="N82" s="18" t="e">
        <f>(N81*Data!$K$3)+N81</f>
        <v>#VALUE!</v>
      </c>
      <c r="O82" s="21" t="s">
        <v>26</v>
      </c>
      <c r="P82" s="20" t="e">
        <f>SUM(P77:P81)</f>
        <v>#VALUE!</v>
      </c>
    </row>
    <row r="83" spans="2:16" ht="60" x14ac:dyDescent="0.35">
      <c r="B83" s="122"/>
      <c r="C83" s="22" t="s">
        <v>27</v>
      </c>
      <c r="D83" s="18">
        <f>((D82)/(Data!$K$4-Data!$K$3))/(1+Data!$K$4)^C81</f>
        <v>0</v>
      </c>
      <c r="E83" s="23" t="s">
        <v>28</v>
      </c>
      <c r="F83" s="24" t="str">
        <f>Compare!$E$10</f>
        <v/>
      </c>
      <c r="H83" s="22" t="s">
        <v>27</v>
      </c>
      <c r="I83" s="18" t="e">
        <f>((I82)/(Data!$K$4-Data!$K$3))/(1+Data!$K$4)^H81</f>
        <v>#VALUE!</v>
      </c>
      <c r="J83" s="23" t="s">
        <v>28</v>
      </c>
      <c r="K83" s="24" t="str">
        <f>Compare!$E$10</f>
        <v/>
      </c>
      <c r="M83" s="22" t="s">
        <v>27</v>
      </c>
      <c r="N83" s="18" t="e">
        <f>((N82)/(Data!$K$4-Data!$K$3))/(1+Data!$K$4)^M81</f>
        <v>#VALUE!</v>
      </c>
      <c r="O83" s="23" t="s">
        <v>28</v>
      </c>
      <c r="P83" s="24" t="str">
        <f>Compare!$E$10</f>
        <v/>
      </c>
    </row>
    <row r="84" spans="2:16" ht="31" thickBot="1" x14ac:dyDescent="0.4">
      <c r="B84" s="123"/>
      <c r="C84" s="25" t="s">
        <v>29</v>
      </c>
      <c r="D84" s="26">
        <f>F82+D83</f>
        <v>0</v>
      </c>
      <c r="E84" s="27" t="s">
        <v>30</v>
      </c>
      <c r="F84" s="28" t="e">
        <f>D84/F83</f>
        <v>#VALUE!</v>
      </c>
      <c r="H84" s="25" t="s">
        <v>29</v>
      </c>
      <c r="I84" s="26" t="e">
        <f>K82+I83</f>
        <v>#VALUE!</v>
      </c>
      <c r="J84" s="27" t="s">
        <v>30</v>
      </c>
      <c r="K84" s="28" t="e">
        <f>I84/K83</f>
        <v>#VALUE!</v>
      </c>
      <c r="M84" s="25" t="s">
        <v>29</v>
      </c>
      <c r="N84" s="26" t="e">
        <f>P82+N83</f>
        <v>#VALUE!</v>
      </c>
      <c r="O84" s="27" t="s">
        <v>30</v>
      </c>
      <c r="P84" s="28" t="e">
        <f>N84/P83</f>
        <v>#VALUE!</v>
      </c>
    </row>
    <row r="85" spans="2:16" ht="17" thickBot="1" x14ac:dyDescent="0.25"/>
    <row r="86" spans="2:16" ht="30" thickBot="1" x14ac:dyDescent="0.4">
      <c r="B86" s="121" t="str">
        <f>IF(Data!C11="","",Data!C11)</f>
        <v/>
      </c>
      <c r="C86" s="124" t="s">
        <v>38</v>
      </c>
      <c r="D86" s="125"/>
      <c r="E86" s="125"/>
      <c r="F86" s="126"/>
      <c r="H86" s="118" t="s">
        <v>49</v>
      </c>
      <c r="I86" s="119"/>
      <c r="J86" s="119"/>
      <c r="K86" s="120"/>
      <c r="M86" s="118" t="s">
        <v>59</v>
      </c>
      <c r="N86" s="119"/>
      <c r="O86" s="119"/>
      <c r="P86" s="120"/>
    </row>
    <row r="87" spans="2:16" ht="29" x14ac:dyDescent="0.35">
      <c r="B87" s="122"/>
      <c r="C87" s="16" t="s">
        <v>20</v>
      </c>
      <c r="D87" s="11"/>
      <c r="E87" s="11"/>
      <c r="F87" s="12"/>
      <c r="H87" s="29" t="s">
        <v>41</v>
      </c>
      <c r="I87" s="30"/>
      <c r="J87" s="30"/>
      <c r="K87" s="31"/>
      <c r="M87" s="29" t="s">
        <v>62</v>
      </c>
      <c r="N87" s="30"/>
      <c r="O87" s="30"/>
      <c r="P87" s="31"/>
    </row>
    <row r="88" spans="2:16" ht="30" thickBot="1" x14ac:dyDescent="0.4">
      <c r="B88" s="122"/>
      <c r="C88" s="13" t="s">
        <v>21</v>
      </c>
      <c r="D88" s="14" t="s">
        <v>22</v>
      </c>
      <c r="E88" s="14" t="s">
        <v>23</v>
      </c>
      <c r="F88" s="15" t="s">
        <v>24</v>
      </c>
      <c r="H88" s="32"/>
      <c r="I88" s="33"/>
      <c r="J88" s="33"/>
      <c r="K88" s="34"/>
      <c r="M88" s="32"/>
      <c r="N88" s="33"/>
      <c r="O88" s="33"/>
      <c r="P88" s="34"/>
    </row>
    <row r="89" spans="2:16" ht="29" x14ac:dyDescent="0.35">
      <c r="B89" s="122"/>
      <c r="C89" s="17">
        <v>1</v>
      </c>
      <c r="D89" s="18">
        <f>(Data!D11*Data!F11)+Data!D11</f>
        <v>0</v>
      </c>
      <c r="E89" s="19">
        <f>Data!$F$11</f>
        <v>0</v>
      </c>
      <c r="F89" s="20">
        <f>D89/((1+Data!$K$4)^C89)</f>
        <v>0</v>
      </c>
      <c r="H89" s="17">
        <v>1</v>
      </c>
      <c r="I89" s="18" t="e">
        <f>(Data!D11*Compare!H11)+Data!D11</f>
        <v>#VALUE!</v>
      </c>
      <c r="J89" s="19" t="str">
        <f>Compare!$H$11</f>
        <v/>
      </c>
      <c r="K89" s="20" t="e">
        <f>I89/((1+Data!$K$4)^H89)</f>
        <v>#VALUE!</v>
      </c>
      <c r="M89" s="17">
        <v>1</v>
      </c>
      <c r="N89" s="18" t="e">
        <f>(Data!D11*Compare!J11)+Data!D11</f>
        <v>#VALUE!</v>
      </c>
      <c r="O89" s="19" t="str">
        <f>Compare!$J$11</f>
        <v/>
      </c>
      <c r="P89" s="20" t="e">
        <f>N89/((1+Data!$K$4)^M89)</f>
        <v>#VALUE!</v>
      </c>
    </row>
    <row r="90" spans="2:16" ht="29" x14ac:dyDescent="0.35">
      <c r="B90" s="122"/>
      <c r="C90" s="17">
        <v>2</v>
      </c>
      <c r="D90" s="18">
        <f>(D89*E90)+D89</f>
        <v>0</v>
      </c>
      <c r="E90" s="19">
        <f>Data!$F$11</f>
        <v>0</v>
      </c>
      <c r="F90" s="20">
        <f>D90/((1+Data!$K$4)^C90)</f>
        <v>0</v>
      </c>
      <c r="H90" s="17">
        <v>2</v>
      </c>
      <c r="I90" s="18" t="e">
        <f>(I89*J90)+I89</f>
        <v>#VALUE!</v>
      </c>
      <c r="J90" s="19" t="str">
        <f>Compare!$H$11</f>
        <v/>
      </c>
      <c r="K90" s="20" t="e">
        <f>I90/((1+Data!$K$4)^H90)</f>
        <v>#VALUE!</v>
      </c>
      <c r="M90" s="17">
        <v>2</v>
      </c>
      <c r="N90" s="18" t="e">
        <f>(N89*O90)+N89</f>
        <v>#VALUE!</v>
      </c>
      <c r="O90" s="19" t="str">
        <f>Compare!$J$11</f>
        <v/>
      </c>
      <c r="P90" s="20" t="e">
        <f>N90/((1+Data!$K$4)^M90)</f>
        <v>#VALUE!</v>
      </c>
    </row>
    <row r="91" spans="2:16" ht="29" x14ac:dyDescent="0.35">
      <c r="B91" s="122"/>
      <c r="C91" s="17">
        <v>3</v>
      </c>
      <c r="D91" s="18">
        <f t="shared" ref="D91:D93" si="21">(D90*E91)+D90</f>
        <v>0</v>
      </c>
      <c r="E91" s="19">
        <f>Data!$F$11</f>
        <v>0</v>
      </c>
      <c r="F91" s="20">
        <f>D91/((1+Data!$K$4)^C91)</f>
        <v>0</v>
      </c>
      <c r="H91" s="17">
        <v>3</v>
      </c>
      <c r="I91" s="18" t="e">
        <f t="shared" ref="I91:I93" si="22">(I90*J91)+I90</f>
        <v>#VALUE!</v>
      </c>
      <c r="J91" s="19" t="str">
        <f>Compare!$H$11</f>
        <v/>
      </c>
      <c r="K91" s="20" t="e">
        <f>I91/((1+Data!$K$4)^H91)</f>
        <v>#VALUE!</v>
      </c>
      <c r="M91" s="17">
        <v>3</v>
      </c>
      <c r="N91" s="18" t="e">
        <f t="shared" ref="N91:N93" si="23">(N90*O91)+N90</f>
        <v>#VALUE!</v>
      </c>
      <c r="O91" s="19" t="str">
        <f>Compare!$J$11</f>
        <v/>
      </c>
      <c r="P91" s="20" t="e">
        <f>N91/((1+Data!$K$4)^M91)</f>
        <v>#VALUE!</v>
      </c>
    </row>
    <row r="92" spans="2:16" ht="29" x14ac:dyDescent="0.35">
      <c r="B92" s="122"/>
      <c r="C92" s="17">
        <v>4</v>
      </c>
      <c r="D92" s="18">
        <f t="shared" si="21"/>
        <v>0</v>
      </c>
      <c r="E92" s="19">
        <f>Data!$F$11</f>
        <v>0</v>
      </c>
      <c r="F92" s="20">
        <f>D92/((1+Data!$K$4)^C92)</f>
        <v>0</v>
      </c>
      <c r="H92" s="17">
        <v>4</v>
      </c>
      <c r="I92" s="18" t="e">
        <f t="shared" si="22"/>
        <v>#VALUE!</v>
      </c>
      <c r="J92" s="19" t="str">
        <f>Compare!$H$11</f>
        <v/>
      </c>
      <c r="K92" s="20" t="e">
        <f>I92/((1+Data!$K$4)^H92)</f>
        <v>#VALUE!</v>
      </c>
      <c r="M92" s="17">
        <v>4</v>
      </c>
      <c r="N92" s="18" t="e">
        <f t="shared" si="23"/>
        <v>#VALUE!</v>
      </c>
      <c r="O92" s="19" t="str">
        <f>Compare!$J$11</f>
        <v/>
      </c>
      <c r="P92" s="20" t="e">
        <f>N92/((1+Data!$K$4)^M92)</f>
        <v>#VALUE!</v>
      </c>
    </row>
    <row r="93" spans="2:16" ht="29" x14ac:dyDescent="0.35">
      <c r="B93" s="122"/>
      <c r="C93" s="17">
        <v>5</v>
      </c>
      <c r="D93" s="18">
        <f t="shared" si="21"/>
        <v>0</v>
      </c>
      <c r="E93" s="19">
        <f>Data!$F$11</f>
        <v>0</v>
      </c>
      <c r="F93" s="20">
        <f>D93/((1+Data!$K$4)^C93)</f>
        <v>0</v>
      </c>
      <c r="H93" s="17">
        <v>5</v>
      </c>
      <c r="I93" s="18" t="e">
        <f t="shared" si="22"/>
        <v>#VALUE!</v>
      </c>
      <c r="J93" s="19" t="str">
        <f>Compare!$H$11</f>
        <v/>
      </c>
      <c r="K93" s="20" t="e">
        <f>I93/((1+Data!$K$4)^H93)</f>
        <v>#VALUE!</v>
      </c>
      <c r="M93" s="17">
        <v>5</v>
      </c>
      <c r="N93" s="18" t="e">
        <f t="shared" si="23"/>
        <v>#VALUE!</v>
      </c>
      <c r="O93" s="19" t="str">
        <f>Compare!$J$11</f>
        <v/>
      </c>
      <c r="P93" s="20" t="e">
        <f>N93/((1+Data!$K$4)^M93)</f>
        <v>#VALUE!</v>
      </c>
    </row>
    <row r="94" spans="2:16" ht="29" x14ac:dyDescent="0.35">
      <c r="B94" s="122"/>
      <c r="C94" s="17" t="s">
        <v>25</v>
      </c>
      <c r="D94" s="18">
        <f>(D93*Data!$K$3)+D93</f>
        <v>0</v>
      </c>
      <c r="E94" s="21" t="s">
        <v>26</v>
      </c>
      <c r="F94" s="20">
        <f>SUM(F89:F93)</f>
        <v>0</v>
      </c>
      <c r="H94" s="17" t="s">
        <v>25</v>
      </c>
      <c r="I94" s="18" t="e">
        <f>(I93*Data!$K$3)+I93</f>
        <v>#VALUE!</v>
      </c>
      <c r="J94" s="21" t="s">
        <v>26</v>
      </c>
      <c r="K94" s="20" t="e">
        <f>SUM(K89:K93)</f>
        <v>#VALUE!</v>
      </c>
      <c r="M94" s="17" t="s">
        <v>25</v>
      </c>
      <c r="N94" s="18" t="e">
        <f>(N93*Data!$K$3)+N93</f>
        <v>#VALUE!</v>
      </c>
      <c r="O94" s="21" t="s">
        <v>26</v>
      </c>
      <c r="P94" s="20" t="e">
        <f>SUM(P89:P93)</f>
        <v>#VALUE!</v>
      </c>
    </row>
    <row r="95" spans="2:16" ht="60" x14ac:dyDescent="0.35">
      <c r="B95" s="122"/>
      <c r="C95" s="22" t="s">
        <v>27</v>
      </c>
      <c r="D95" s="18">
        <f>((D94)/(Data!$K$4-Data!$K$3))/(1+Data!$K$4)^C93</f>
        <v>0</v>
      </c>
      <c r="E95" s="23" t="s">
        <v>28</v>
      </c>
      <c r="F95" s="24" t="str">
        <f>Compare!$E$11</f>
        <v/>
      </c>
      <c r="H95" s="22" t="s">
        <v>27</v>
      </c>
      <c r="I95" s="18" t="e">
        <f>((I94)/(Data!$K$4-Data!$K$3))/(1+Data!$K$4)^H93</f>
        <v>#VALUE!</v>
      </c>
      <c r="J95" s="23" t="s">
        <v>28</v>
      </c>
      <c r="K95" s="24" t="str">
        <f>Compare!$E$11</f>
        <v/>
      </c>
      <c r="M95" s="22" t="s">
        <v>27</v>
      </c>
      <c r="N95" s="18" t="e">
        <f>((N94)/(Data!$K$4-Data!$K$3))/(1+Data!$K$4)^M93</f>
        <v>#VALUE!</v>
      </c>
      <c r="O95" s="23" t="s">
        <v>28</v>
      </c>
      <c r="P95" s="24" t="str">
        <f>Compare!$E$11</f>
        <v/>
      </c>
    </row>
    <row r="96" spans="2:16" ht="31" thickBot="1" x14ac:dyDescent="0.4">
      <c r="B96" s="123"/>
      <c r="C96" s="25" t="s">
        <v>29</v>
      </c>
      <c r="D96" s="26">
        <f>F94+D95</f>
        <v>0</v>
      </c>
      <c r="E96" s="27" t="s">
        <v>30</v>
      </c>
      <c r="F96" s="28" t="e">
        <f>D96/F95</f>
        <v>#VALUE!</v>
      </c>
      <c r="H96" s="25" t="s">
        <v>29</v>
      </c>
      <c r="I96" s="26" t="e">
        <f>K94+I95</f>
        <v>#VALUE!</v>
      </c>
      <c r="J96" s="27" t="s">
        <v>30</v>
      </c>
      <c r="K96" s="28" t="e">
        <f>I96/K95</f>
        <v>#VALUE!</v>
      </c>
      <c r="M96" s="25" t="s">
        <v>29</v>
      </c>
      <c r="N96" s="26" t="e">
        <f>P94+N95</f>
        <v>#VALUE!</v>
      </c>
      <c r="O96" s="27" t="s">
        <v>30</v>
      </c>
      <c r="P96" s="28" t="e">
        <f>N96/P95</f>
        <v>#VALUE!</v>
      </c>
    </row>
    <row r="97" spans="2:16" ht="17" thickBot="1" x14ac:dyDescent="0.25"/>
    <row r="98" spans="2:16" ht="30" thickBot="1" x14ac:dyDescent="0.4">
      <c r="B98" s="121" t="str">
        <f>IF(Data!C12="","",Data!C12)</f>
        <v/>
      </c>
      <c r="C98" s="124" t="s">
        <v>39</v>
      </c>
      <c r="D98" s="125"/>
      <c r="E98" s="125"/>
      <c r="F98" s="126"/>
      <c r="H98" s="118" t="s">
        <v>50</v>
      </c>
      <c r="I98" s="119"/>
      <c r="J98" s="119"/>
      <c r="K98" s="120"/>
      <c r="M98" s="118" t="s">
        <v>60</v>
      </c>
      <c r="N98" s="119"/>
      <c r="O98" s="119"/>
      <c r="P98" s="120"/>
    </row>
    <row r="99" spans="2:16" ht="29" x14ac:dyDescent="0.35">
      <c r="B99" s="122"/>
      <c r="C99" s="16" t="s">
        <v>20</v>
      </c>
      <c r="D99" s="11"/>
      <c r="E99" s="11"/>
      <c r="F99" s="12"/>
      <c r="H99" s="29" t="s">
        <v>41</v>
      </c>
      <c r="I99" s="30"/>
      <c r="J99" s="30"/>
      <c r="K99" s="31"/>
      <c r="M99" s="29" t="s">
        <v>62</v>
      </c>
      <c r="N99" s="30"/>
      <c r="O99" s="30"/>
      <c r="P99" s="31"/>
    </row>
    <row r="100" spans="2:16" ht="30" thickBot="1" x14ac:dyDescent="0.4">
      <c r="B100" s="122"/>
      <c r="C100" s="13" t="s">
        <v>21</v>
      </c>
      <c r="D100" s="14" t="s">
        <v>22</v>
      </c>
      <c r="E100" s="14" t="s">
        <v>23</v>
      </c>
      <c r="F100" s="15" t="s">
        <v>24</v>
      </c>
      <c r="H100" s="32"/>
      <c r="I100" s="33"/>
      <c r="J100" s="33"/>
      <c r="K100" s="34"/>
      <c r="M100" s="32"/>
      <c r="N100" s="33"/>
      <c r="O100" s="33"/>
      <c r="P100" s="34"/>
    </row>
    <row r="101" spans="2:16" ht="29" x14ac:dyDescent="0.35">
      <c r="B101" s="122"/>
      <c r="C101" s="17">
        <v>1</v>
      </c>
      <c r="D101" s="18">
        <f>(Data!D12*Data!F12)+Data!D12</f>
        <v>0</v>
      </c>
      <c r="E101" s="19">
        <f>Data!$F$12</f>
        <v>0</v>
      </c>
      <c r="F101" s="20">
        <f>D101/((1+Data!$K$4)^C101)</f>
        <v>0</v>
      </c>
      <c r="H101" s="17">
        <v>1</v>
      </c>
      <c r="I101" s="18" t="e">
        <f>(Data!D12*Compare!H12)+Data!D12</f>
        <v>#VALUE!</v>
      </c>
      <c r="J101" s="19" t="str">
        <f>Compare!$H$12</f>
        <v/>
      </c>
      <c r="K101" s="20" t="e">
        <f>I101/((1+Data!$K$4)^H101)</f>
        <v>#VALUE!</v>
      </c>
      <c r="M101" s="17">
        <v>1</v>
      </c>
      <c r="N101" s="18" t="e">
        <f>(Data!D12*Compare!J12)+Data!D12</f>
        <v>#VALUE!</v>
      </c>
      <c r="O101" s="19" t="str">
        <f>Compare!$J$12</f>
        <v/>
      </c>
      <c r="P101" s="20" t="e">
        <f>N101/((1+Data!$K$4)^M101)</f>
        <v>#VALUE!</v>
      </c>
    </row>
    <row r="102" spans="2:16" ht="29" x14ac:dyDescent="0.35">
      <c r="B102" s="122"/>
      <c r="C102" s="17">
        <v>2</v>
      </c>
      <c r="D102" s="18">
        <f>(D101*E102)+D101</f>
        <v>0</v>
      </c>
      <c r="E102" s="19">
        <f>Data!$F$12</f>
        <v>0</v>
      </c>
      <c r="F102" s="20">
        <f>D102/((1+Data!$K$4)^C102)</f>
        <v>0</v>
      </c>
      <c r="H102" s="17">
        <v>2</v>
      </c>
      <c r="I102" s="18" t="e">
        <f>(I101*J102)+I101</f>
        <v>#VALUE!</v>
      </c>
      <c r="J102" s="19" t="str">
        <f>Compare!$H$12</f>
        <v/>
      </c>
      <c r="K102" s="20" t="e">
        <f>I102/((1+Data!$K$4)^H102)</f>
        <v>#VALUE!</v>
      </c>
      <c r="M102" s="17">
        <v>2</v>
      </c>
      <c r="N102" s="18" t="e">
        <f>(N101*O102)+N101</f>
        <v>#VALUE!</v>
      </c>
      <c r="O102" s="19" t="str">
        <f>Compare!$J$12</f>
        <v/>
      </c>
      <c r="P102" s="20" t="e">
        <f>N102/((1+Data!$K$4)^M102)</f>
        <v>#VALUE!</v>
      </c>
    </row>
    <row r="103" spans="2:16" ht="29" x14ac:dyDescent="0.35">
      <c r="B103" s="122"/>
      <c r="C103" s="17">
        <v>3</v>
      </c>
      <c r="D103" s="18">
        <f t="shared" ref="D103:D105" si="24">(D102*E103)+D102</f>
        <v>0</v>
      </c>
      <c r="E103" s="19">
        <f>Data!$F$12</f>
        <v>0</v>
      </c>
      <c r="F103" s="20">
        <f>D103/((1+Data!$K$4)^C103)</f>
        <v>0</v>
      </c>
      <c r="H103" s="17">
        <v>3</v>
      </c>
      <c r="I103" s="18" t="e">
        <f t="shared" ref="I103:I105" si="25">(I102*J103)+I102</f>
        <v>#VALUE!</v>
      </c>
      <c r="J103" s="19" t="str">
        <f>Compare!$H$12</f>
        <v/>
      </c>
      <c r="K103" s="20" t="e">
        <f>I103/((1+Data!$K$4)^H103)</f>
        <v>#VALUE!</v>
      </c>
      <c r="M103" s="17">
        <v>3</v>
      </c>
      <c r="N103" s="18" t="e">
        <f t="shared" ref="N103:N105" si="26">(N102*O103)+N102</f>
        <v>#VALUE!</v>
      </c>
      <c r="O103" s="19" t="str">
        <f>Compare!$J$12</f>
        <v/>
      </c>
      <c r="P103" s="20" t="e">
        <f>N103/((1+Data!$K$4)^M103)</f>
        <v>#VALUE!</v>
      </c>
    </row>
    <row r="104" spans="2:16" ht="29" x14ac:dyDescent="0.35">
      <c r="B104" s="122"/>
      <c r="C104" s="17">
        <v>4</v>
      </c>
      <c r="D104" s="18">
        <f t="shared" si="24"/>
        <v>0</v>
      </c>
      <c r="E104" s="19">
        <f>Data!$F$12</f>
        <v>0</v>
      </c>
      <c r="F104" s="20">
        <f>D104/((1+Data!$K$4)^C104)</f>
        <v>0</v>
      </c>
      <c r="H104" s="17">
        <v>4</v>
      </c>
      <c r="I104" s="18" t="e">
        <f t="shared" si="25"/>
        <v>#VALUE!</v>
      </c>
      <c r="J104" s="19" t="str">
        <f>Compare!$H$12</f>
        <v/>
      </c>
      <c r="K104" s="20" t="e">
        <f>I104/((1+Data!$K$4)^H104)</f>
        <v>#VALUE!</v>
      </c>
      <c r="M104" s="17">
        <v>4</v>
      </c>
      <c r="N104" s="18" t="e">
        <f t="shared" si="26"/>
        <v>#VALUE!</v>
      </c>
      <c r="O104" s="19" t="str">
        <f>Compare!$J$12</f>
        <v/>
      </c>
      <c r="P104" s="20" t="e">
        <f>N104/((1+Data!$K$4)^M104)</f>
        <v>#VALUE!</v>
      </c>
    </row>
    <row r="105" spans="2:16" ht="29" x14ac:dyDescent="0.35">
      <c r="B105" s="122"/>
      <c r="C105" s="17">
        <v>5</v>
      </c>
      <c r="D105" s="18">
        <f t="shared" si="24"/>
        <v>0</v>
      </c>
      <c r="E105" s="19">
        <f>Data!$F$12</f>
        <v>0</v>
      </c>
      <c r="F105" s="20">
        <f>D105/((1+Data!$K$4)^C105)</f>
        <v>0</v>
      </c>
      <c r="H105" s="17">
        <v>5</v>
      </c>
      <c r="I105" s="18" t="e">
        <f t="shared" si="25"/>
        <v>#VALUE!</v>
      </c>
      <c r="J105" s="19" t="str">
        <f>Compare!$H$12</f>
        <v/>
      </c>
      <c r="K105" s="20" t="e">
        <f>I105/((1+Data!$K$4)^H105)</f>
        <v>#VALUE!</v>
      </c>
      <c r="M105" s="17">
        <v>5</v>
      </c>
      <c r="N105" s="18" t="e">
        <f t="shared" si="26"/>
        <v>#VALUE!</v>
      </c>
      <c r="O105" s="19" t="str">
        <f>Compare!$J$12</f>
        <v/>
      </c>
      <c r="P105" s="20" t="e">
        <f>N105/((1+Data!$K$4)^M105)</f>
        <v>#VALUE!</v>
      </c>
    </row>
    <row r="106" spans="2:16" ht="29" x14ac:dyDescent="0.35">
      <c r="B106" s="122"/>
      <c r="C106" s="17" t="s">
        <v>25</v>
      </c>
      <c r="D106" s="18">
        <f>(D105*Data!$K$3)+D105</f>
        <v>0</v>
      </c>
      <c r="E106" s="21" t="s">
        <v>26</v>
      </c>
      <c r="F106" s="20">
        <f>SUM(F101:F105)</f>
        <v>0</v>
      </c>
      <c r="H106" s="17" t="s">
        <v>25</v>
      </c>
      <c r="I106" s="18" t="e">
        <f>(I105*Data!$K$3)+I105</f>
        <v>#VALUE!</v>
      </c>
      <c r="J106" s="21" t="s">
        <v>26</v>
      </c>
      <c r="K106" s="20" t="e">
        <f>SUM(K101:K105)</f>
        <v>#VALUE!</v>
      </c>
      <c r="M106" s="17" t="s">
        <v>25</v>
      </c>
      <c r="N106" s="18" t="e">
        <f>(N105*Data!$K$3)+N105</f>
        <v>#VALUE!</v>
      </c>
      <c r="O106" s="21" t="s">
        <v>26</v>
      </c>
      <c r="P106" s="20" t="e">
        <f>SUM(P101:P105)</f>
        <v>#VALUE!</v>
      </c>
    </row>
    <row r="107" spans="2:16" ht="60" x14ac:dyDescent="0.35">
      <c r="B107" s="122"/>
      <c r="C107" s="22" t="s">
        <v>27</v>
      </c>
      <c r="D107" s="18">
        <f>((D106)/(Data!$K$4-Data!$K$3))/(1+Data!$K$4)^C105</f>
        <v>0</v>
      </c>
      <c r="E107" s="23" t="s">
        <v>28</v>
      </c>
      <c r="F107" s="24" t="str">
        <f>Compare!$E$12</f>
        <v/>
      </c>
      <c r="H107" s="22" t="s">
        <v>27</v>
      </c>
      <c r="I107" s="18" t="e">
        <f>((I106)/(Data!$K$4-Data!$K$3))/(1+Data!$K$4)^H105</f>
        <v>#VALUE!</v>
      </c>
      <c r="J107" s="23" t="s">
        <v>28</v>
      </c>
      <c r="K107" s="24" t="str">
        <f>Compare!$E$12</f>
        <v/>
      </c>
      <c r="M107" s="22" t="s">
        <v>27</v>
      </c>
      <c r="N107" s="18" t="e">
        <f>((N106)/(Data!$K$4-Data!$K$3))/(1+Data!$K$4)^M105</f>
        <v>#VALUE!</v>
      </c>
      <c r="O107" s="23" t="s">
        <v>28</v>
      </c>
      <c r="P107" s="24" t="str">
        <f>Compare!$E$12</f>
        <v/>
      </c>
    </row>
    <row r="108" spans="2:16" ht="31" thickBot="1" x14ac:dyDescent="0.4">
      <c r="B108" s="123"/>
      <c r="C108" s="25" t="s">
        <v>29</v>
      </c>
      <c r="D108" s="26">
        <f>F106+D107</f>
        <v>0</v>
      </c>
      <c r="E108" s="27" t="s">
        <v>30</v>
      </c>
      <c r="F108" s="28" t="e">
        <f>D108/F107</f>
        <v>#VALUE!</v>
      </c>
      <c r="H108" s="25" t="s">
        <v>29</v>
      </c>
      <c r="I108" s="26" t="e">
        <f>K106+I107</f>
        <v>#VALUE!</v>
      </c>
      <c r="J108" s="27" t="s">
        <v>30</v>
      </c>
      <c r="K108" s="28" t="e">
        <f>I108/K107</f>
        <v>#VALUE!</v>
      </c>
      <c r="M108" s="25" t="s">
        <v>29</v>
      </c>
      <c r="N108" s="26" t="e">
        <f>P106+N107</f>
        <v>#VALUE!</v>
      </c>
      <c r="O108" s="27" t="s">
        <v>30</v>
      </c>
      <c r="P108" s="28" t="e">
        <f>N108/P107</f>
        <v>#VALUE!</v>
      </c>
    </row>
    <row r="109" spans="2:16" ht="17" thickBot="1" x14ac:dyDescent="0.25"/>
    <row r="110" spans="2:16" ht="30" thickBot="1" x14ac:dyDescent="0.4">
      <c r="B110" s="121" t="str">
        <f>IF(Data!C13="","",Data!C13)</f>
        <v/>
      </c>
      <c r="C110" s="124" t="s">
        <v>40</v>
      </c>
      <c r="D110" s="125"/>
      <c r="E110" s="125"/>
      <c r="F110" s="126"/>
      <c r="H110" s="118" t="s">
        <v>51</v>
      </c>
      <c r="I110" s="119"/>
      <c r="J110" s="119"/>
      <c r="K110" s="120"/>
      <c r="M110" s="118" t="s">
        <v>61</v>
      </c>
      <c r="N110" s="119"/>
      <c r="O110" s="119"/>
      <c r="P110" s="120"/>
    </row>
    <row r="111" spans="2:16" ht="29" x14ac:dyDescent="0.35">
      <c r="B111" s="122"/>
      <c r="C111" s="16" t="s">
        <v>20</v>
      </c>
      <c r="D111" s="11"/>
      <c r="E111" s="11"/>
      <c r="F111" s="12"/>
      <c r="H111" s="29" t="s">
        <v>41</v>
      </c>
      <c r="I111" s="30"/>
      <c r="J111" s="30"/>
      <c r="K111" s="31"/>
      <c r="M111" s="29" t="s">
        <v>62</v>
      </c>
      <c r="N111" s="30"/>
      <c r="O111" s="30"/>
      <c r="P111" s="31"/>
    </row>
    <row r="112" spans="2:16" ht="30" thickBot="1" x14ac:dyDescent="0.4">
      <c r="B112" s="122"/>
      <c r="C112" s="13" t="s">
        <v>21</v>
      </c>
      <c r="D112" s="14" t="s">
        <v>22</v>
      </c>
      <c r="E112" s="14" t="s">
        <v>23</v>
      </c>
      <c r="F112" s="15" t="s">
        <v>24</v>
      </c>
      <c r="H112" s="32"/>
      <c r="I112" s="33"/>
      <c r="J112" s="33"/>
      <c r="K112" s="34"/>
      <c r="M112" s="32"/>
      <c r="N112" s="33"/>
      <c r="O112" s="33"/>
      <c r="P112" s="34"/>
    </row>
    <row r="113" spans="2:16" ht="29" x14ac:dyDescent="0.35">
      <c r="B113" s="122"/>
      <c r="C113" s="17">
        <v>1</v>
      </c>
      <c r="D113" s="18">
        <f>(Data!D13*Data!F13)+Data!D13</f>
        <v>0</v>
      </c>
      <c r="E113" s="19">
        <f>Data!$F$13</f>
        <v>0</v>
      </c>
      <c r="F113" s="20">
        <f>D113/((1+Data!$K$4)^C113)</f>
        <v>0</v>
      </c>
      <c r="H113" s="17">
        <v>1</v>
      </c>
      <c r="I113" s="18" t="e">
        <f>(Data!D13*Compare!H13)+Data!D13</f>
        <v>#VALUE!</v>
      </c>
      <c r="J113" s="19" t="str">
        <f>Compare!$H$13</f>
        <v/>
      </c>
      <c r="K113" s="20" t="e">
        <f>I113/((1+Data!$K$4)^H113)</f>
        <v>#VALUE!</v>
      </c>
      <c r="M113" s="17">
        <v>1</v>
      </c>
      <c r="N113" s="18" t="e">
        <f>(Data!D13*Compare!J13)+Data!D13</f>
        <v>#VALUE!</v>
      </c>
      <c r="O113" s="19" t="str">
        <f>Compare!$J$13</f>
        <v/>
      </c>
      <c r="P113" s="20" t="e">
        <f>N113/((1+Data!$K$4)^M113)</f>
        <v>#VALUE!</v>
      </c>
    </row>
    <row r="114" spans="2:16" ht="29" x14ac:dyDescent="0.35">
      <c r="B114" s="122"/>
      <c r="C114" s="17">
        <v>2</v>
      </c>
      <c r="D114" s="18">
        <f>(D113*E114)+D113</f>
        <v>0</v>
      </c>
      <c r="E114" s="19">
        <f>Data!$F$13</f>
        <v>0</v>
      </c>
      <c r="F114" s="20">
        <f>D114/((1+Data!$K$4)^C114)</f>
        <v>0</v>
      </c>
      <c r="H114" s="17">
        <v>2</v>
      </c>
      <c r="I114" s="18" t="e">
        <f>(I113*J114)+I113</f>
        <v>#VALUE!</v>
      </c>
      <c r="J114" s="19" t="str">
        <f>Compare!$H$13</f>
        <v/>
      </c>
      <c r="K114" s="20" t="e">
        <f>I114/((1+Data!$K$4)^H114)</f>
        <v>#VALUE!</v>
      </c>
      <c r="M114" s="17">
        <v>2</v>
      </c>
      <c r="N114" s="18" t="e">
        <f>(N113*O114)+N113</f>
        <v>#VALUE!</v>
      </c>
      <c r="O114" s="19" t="str">
        <f>Compare!$J$13</f>
        <v/>
      </c>
      <c r="P114" s="20" t="e">
        <f>N114/((1+Data!$K$4)^M114)</f>
        <v>#VALUE!</v>
      </c>
    </row>
    <row r="115" spans="2:16" ht="29" x14ac:dyDescent="0.35">
      <c r="B115" s="122"/>
      <c r="C115" s="17">
        <v>3</v>
      </c>
      <c r="D115" s="18">
        <f t="shared" ref="D115:D116" si="27">(D114*E115)+D114</f>
        <v>0</v>
      </c>
      <c r="E115" s="19">
        <f>Data!$F$13</f>
        <v>0</v>
      </c>
      <c r="F115" s="20">
        <f>D115/((1+Data!$K$4)^C115)</f>
        <v>0</v>
      </c>
      <c r="H115" s="17">
        <v>3</v>
      </c>
      <c r="I115" s="18" t="e">
        <f t="shared" ref="I115:I116" si="28">(I114*J115)+I114</f>
        <v>#VALUE!</v>
      </c>
      <c r="J115" s="19" t="str">
        <f>Compare!$H$13</f>
        <v/>
      </c>
      <c r="K115" s="20" t="e">
        <f>I115/((1+Data!$K$4)^H115)</f>
        <v>#VALUE!</v>
      </c>
      <c r="M115" s="17">
        <v>3</v>
      </c>
      <c r="N115" s="18" t="e">
        <f t="shared" ref="N115:N116" si="29">(N114*O115)+N114</f>
        <v>#VALUE!</v>
      </c>
      <c r="O115" s="19" t="str">
        <f>Compare!$J$13</f>
        <v/>
      </c>
      <c r="P115" s="20" t="e">
        <f>N115/((1+Data!$K$4)^M115)</f>
        <v>#VALUE!</v>
      </c>
    </row>
    <row r="116" spans="2:16" ht="29" x14ac:dyDescent="0.35">
      <c r="B116" s="122"/>
      <c r="C116" s="17">
        <v>4</v>
      </c>
      <c r="D116" s="18">
        <f t="shared" si="27"/>
        <v>0</v>
      </c>
      <c r="E116" s="19">
        <f>Data!$F$13</f>
        <v>0</v>
      </c>
      <c r="F116" s="20">
        <f>D116/((1+Data!$K$4)^C116)</f>
        <v>0</v>
      </c>
      <c r="H116" s="17">
        <v>4</v>
      </c>
      <c r="I116" s="18" t="e">
        <f t="shared" si="28"/>
        <v>#VALUE!</v>
      </c>
      <c r="J116" s="19" t="str">
        <f>Compare!$H$13</f>
        <v/>
      </c>
      <c r="K116" s="20" t="e">
        <f>I116/((1+Data!$K$4)^H116)</f>
        <v>#VALUE!</v>
      </c>
      <c r="M116" s="17">
        <v>4</v>
      </c>
      <c r="N116" s="18" t="e">
        <f t="shared" si="29"/>
        <v>#VALUE!</v>
      </c>
      <c r="O116" s="19" t="str">
        <f>Compare!$J$13</f>
        <v/>
      </c>
      <c r="P116" s="20" t="e">
        <f>N116/((1+Data!$K$4)^M116)</f>
        <v>#VALUE!</v>
      </c>
    </row>
    <row r="117" spans="2:16" ht="29" x14ac:dyDescent="0.35">
      <c r="B117" s="122"/>
      <c r="C117" s="17">
        <v>5</v>
      </c>
      <c r="D117" s="18">
        <f>(D116*E117)+D116</f>
        <v>0</v>
      </c>
      <c r="E117" s="19">
        <f>Data!$F$13</f>
        <v>0</v>
      </c>
      <c r="F117" s="20">
        <f>D117/((1+Data!$K$4)^C117)</f>
        <v>0</v>
      </c>
      <c r="H117" s="17">
        <v>5</v>
      </c>
      <c r="I117" s="18" t="e">
        <f>(I116*J117)+I116</f>
        <v>#VALUE!</v>
      </c>
      <c r="J117" s="19" t="str">
        <f>Compare!$H$13</f>
        <v/>
      </c>
      <c r="K117" s="20" t="e">
        <f>I117/((1+Data!$K$4)^H117)</f>
        <v>#VALUE!</v>
      </c>
      <c r="M117" s="17">
        <v>5</v>
      </c>
      <c r="N117" s="18" t="e">
        <f>(N116*O117)+N116</f>
        <v>#VALUE!</v>
      </c>
      <c r="O117" s="19" t="str">
        <f>Compare!$J$13</f>
        <v/>
      </c>
      <c r="P117" s="20" t="e">
        <f>N117/((1+Data!$K$4)^M117)</f>
        <v>#VALUE!</v>
      </c>
    </row>
    <row r="118" spans="2:16" ht="29" x14ac:dyDescent="0.35">
      <c r="B118" s="122"/>
      <c r="C118" s="17" t="s">
        <v>25</v>
      </c>
      <c r="D118" s="18">
        <f>(D117*Data!$K$3)+D117</f>
        <v>0</v>
      </c>
      <c r="E118" s="21" t="s">
        <v>26</v>
      </c>
      <c r="F118" s="20">
        <f>SUM(F113:F117)</f>
        <v>0</v>
      </c>
      <c r="H118" s="17" t="s">
        <v>25</v>
      </c>
      <c r="I118" s="18" t="e">
        <f>(I117*Data!$K$3)+I117</f>
        <v>#VALUE!</v>
      </c>
      <c r="J118" s="21" t="s">
        <v>26</v>
      </c>
      <c r="K118" s="20" t="e">
        <f>SUM(K113:K117)</f>
        <v>#VALUE!</v>
      </c>
      <c r="M118" s="17" t="s">
        <v>25</v>
      </c>
      <c r="N118" s="18" t="e">
        <f>(N117*Data!$K$3)+N117</f>
        <v>#VALUE!</v>
      </c>
      <c r="O118" s="21" t="s">
        <v>26</v>
      </c>
      <c r="P118" s="20" t="e">
        <f>SUM(P113:P117)</f>
        <v>#VALUE!</v>
      </c>
    </row>
    <row r="119" spans="2:16" ht="60" x14ac:dyDescent="0.35">
      <c r="B119" s="122"/>
      <c r="C119" s="22" t="s">
        <v>27</v>
      </c>
      <c r="D119" s="18">
        <f>((D118)/(Data!$K$4-Data!$K$3))/(1+Data!$K$4)^C117</f>
        <v>0</v>
      </c>
      <c r="E119" s="23" t="s">
        <v>28</v>
      </c>
      <c r="F119" s="24" t="str">
        <f>Compare!$E$13</f>
        <v/>
      </c>
      <c r="H119" s="22" t="s">
        <v>27</v>
      </c>
      <c r="I119" s="18" t="e">
        <f>((I118)/(Data!$K$4-Data!$K$3))/(1+Data!$K$4)^H117</f>
        <v>#VALUE!</v>
      </c>
      <c r="J119" s="23" t="s">
        <v>28</v>
      </c>
      <c r="K119" s="24" t="str">
        <f>Compare!$E$13</f>
        <v/>
      </c>
      <c r="M119" s="22" t="s">
        <v>27</v>
      </c>
      <c r="N119" s="18" t="e">
        <f>((N118)/(Data!$K$4-Data!$K$3))/(1+Data!$K$4)^M117</f>
        <v>#VALUE!</v>
      </c>
      <c r="O119" s="23" t="s">
        <v>28</v>
      </c>
      <c r="P119" s="24" t="str">
        <f>Compare!$E$13</f>
        <v/>
      </c>
    </row>
    <row r="120" spans="2:16" ht="31" thickBot="1" x14ac:dyDescent="0.4">
      <c r="B120" s="123"/>
      <c r="C120" s="25" t="s">
        <v>29</v>
      </c>
      <c r="D120" s="26">
        <f>F118+D119</f>
        <v>0</v>
      </c>
      <c r="E120" s="27" t="s">
        <v>30</v>
      </c>
      <c r="F120" s="28" t="e">
        <f>D120/F119</f>
        <v>#VALUE!</v>
      </c>
      <c r="H120" s="25" t="s">
        <v>29</v>
      </c>
      <c r="I120" s="26" t="e">
        <f>K118+I119</f>
        <v>#VALUE!</v>
      </c>
      <c r="J120" s="27" t="s">
        <v>30</v>
      </c>
      <c r="K120" s="28" t="e">
        <f>I120/K119</f>
        <v>#VALUE!</v>
      </c>
      <c r="M120" s="25" t="s">
        <v>29</v>
      </c>
      <c r="N120" s="26" t="e">
        <f>P118+N119</f>
        <v>#VALUE!</v>
      </c>
      <c r="O120" s="27" t="s">
        <v>30</v>
      </c>
      <c r="P120" s="28" t="e">
        <f>N120/P119</f>
        <v>#VALUE!</v>
      </c>
    </row>
  </sheetData>
  <mergeCells count="40">
    <mergeCell ref="B38:B48"/>
    <mergeCell ref="C38:F38"/>
    <mergeCell ref="B50:B60"/>
    <mergeCell ref="C50:F50"/>
    <mergeCell ref="C2:F2"/>
    <mergeCell ref="B2:B12"/>
    <mergeCell ref="B14:B24"/>
    <mergeCell ref="C14:F14"/>
    <mergeCell ref="B26:B36"/>
    <mergeCell ref="C26:F26"/>
    <mergeCell ref="B110:B120"/>
    <mergeCell ref="C110:F110"/>
    <mergeCell ref="H98:K98"/>
    <mergeCell ref="H62:K62"/>
    <mergeCell ref="H74:K74"/>
    <mergeCell ref="B74:B84"/>
    <mergeCell ref="C74:F74"/>
    <mergeCell ref="B86:B96"/>
    <mergeCell ref="C86:F86"/>
    <mergeCell ref="B98:B108"/>
    <mergeCell ref="C98:F98"/>
    <mergeCell ref="B62:B72"/>
    <mergeCell ref="C62:F62"/>
    <mergeCell ref="H86:K86"/>
    <mergeCell ref="H110:K110"/>
    <mergeCell ref="M74:P74"/>
    <mergeCell ref="M86:P86"/>
    <mergeCell ref="M98:P98"/>
    <mergeCell ref="M110:P110"/>
    <mergeCell ref="M2:P2"/>
    <mergeCell ref="M14:P14"/>
    <mergeCell ref="M26:P26"/>
    <mergeCell ref="M38:P38"/>
    <mergeCell ref="M50:P50"/>
    <mergeCell ref="H2:K2"/>
    <mergeCell ref="H14:K14"/>
    <mergeCell ref="H26:K26"/>
    <mergeCell ref="H38:K38"/>
    <mergeCell ref="M62:P62"/>
    <mergeCell ref="H50:K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Data</vt:lpstr>
      <vt:lpstr>Compare</vt:lpstr>
      <vt:lpstr>Free Cash Flow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2024-02-13T19:29:16Z</dcterms:created>
  <dcterms:modified xsi:type="dcterms:W3CDTF">2024-03-01T18:05:56Z</dcterms:modified>
</cp:coreProperties>
</file>